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ve\OneDrive\Documents\29lafond\Orinda\infrastucture\MOFD\"/>
    </mc:Choice>
  </mc:AlternateContent>
  <xr:revisionPtr revIDLastSave="130" documentId="8_{A9745E19-54DE-4038-B905-0301482A8959}" xr6:coauthVersionLast="47" xr6:coauthVersionMax="47" xr10:uidLastSave="{6336DFB8-8D7C-440B-8BE4-F79340EAC2F8}"/>
  <bookViews>
    <workbookView xWindow="732" yWindow="12" windowWidth="20724" windowHeight="13668" xr2:uid="{5D562B5E-F347-4E03-8BF5-D72D3C577980}"/>
  </bookViews>
  <sheets>
    <sheet name="Base" sheetId="2" r:id="rId1"/>
    <sheet name="Step 1" sheetId="7" r:id="rId2"/>
    <sheet name="Step 2" sheetId="3" r:id="rId3"/>
    <sheet name="Step 3" sheetId="4" r:id="rId4"/>
    <sheet name="Step 4" sheetId="5" r:id="rId5"/>
    <sheet name="Step 5" sheetId="6" r:id="rId6"/>
    <sheet name="Data" sheetId="1" r:id="rId7"/>
  </sheets>
  <definedNames>
    <definedName name="_xlnm.Print_Area" localSheetId="0">Base!$A$13:$Q$110</definedName>
    <definedName name="_xlnm.Print_Area" localSheetId="1">'Step 1'!$A$13:$Q$110</definedName>
    <definedName name="_xlnm.Print_Area" localSheetId="2">'Step 2'!$A$13:$Q$110</definedName>
    <definedName name="_xlnm.Print_Area" localSheetId="3">'Step 3'!$A$13:$Q$110</definedName>
    <definedName name="_xlnm.Print_Area" localSheetId="4">'Step 4'!$A$13:$Q$110</definedName>
    <definedName name="_xlnm.Print_Area" localSheetId="5">'Step 5'!$A$13:$Q$110</definedName>
    <definedName name="_xlnm.Print_Titles" localSheetId="0">Base!$1:$12</definedName>
    <definedName name="_xlnm.Print_Titles" localSheetId="1">'Step 1'!$1:$12</definedName>
    <definedName name="_xlnm.Print_Titles" localSheetId="2">'Step 2'!$1:$12</definedName>
    <definedName name="_xlnm.Print_Titles" localSheetId="3">'Step 3'!$1:$12</definedName>
    <definedName name="_xlnm.Print_Titles" localSheetId="4">'Step 4'!$1:$12</definedName>
    <definedName name="_xlnm.Print_Titles" localSheetId="5">'Step 5'!$1:$12</definedName>
  </definedNames>
  <calcPr calcId="191029" iterate="1" iterateCount="1000" iterateDelta="0.0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6" l="1"/>
  <c r="H176" i="6"/>
  <c r="G176" i="6"/>
  <c r="F176" i="6"/>
  <c r="E176" i="6"/>
  <c r="C175" i="6"/>
  <c r="Q149" i="6"/>
  <c r="P149" i="6"/>
  <c r="O149" i="6"/>
  <c r="N149" i="6"/>
  <c r="M149" i="6"/>
  <c r="L149" i="6"/>
  <c r="K149" i="6"/>
  <c r="J149" i="6"/>
  <c r="I149" i="6"/>
  <c r="H149" i="6"/>
  <c r="G149" i="6"/>
  <c r="F149" i="6"/>
  <c r="E149" i="6"/>
  <c r="C149" i="6"/>
  <c r="Q148" i="6"/>
  <c r="P148" i="6"/>
  <c r="O148" i="6"/>
  <c r="N148" i="6"/>
  <c r="M148" i="6"/>
  <c r="L148" i="6"/>
  <c r="K148" i="6"/>
  <c r="F148" i="6"/>
  <c r="E148" i="6"/>
  <c r="Q147" i="6"/>
  <c r="P147" i="6"/>
  <c r="O147" i="6"/>
  <c r="N147" i="6"/>
  <c r="M147" i="6"/>
  <c r="L147" i="6"/>
  <c r="K147" i="6"/>
  <c r="J147" i="6"/>
  <c r="I147" i="6"/>
  <c r="H147" i="6"/>
  <c r="G147" i="6"/>
  <c r="F147" i="6"/>
  <c r="E147" i="6"/>
  <c r="C147" i="6"/>
  <c r="Q146" i="6"/>
  <c r="P146" i="6"/>
  <c r="O146" i="6"/>
  <c r="N146" i="6"/>
  <c r="M146" i="6"/>
  <c r="L146" i="6"/>
  <c r="K146" i="6"/>
  <c r="J146" i="6"/>
  <c r="I146" i="6"/>
  <c r="H146" i="6"/>
  <c r="G146" i="6"/>
  <c r="F146" i="6"/>
  <c r="E146" i="6"/>
  <c r="C146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E145" i="6"/>
  <c r="C145" i="6"/>
  <c r="C144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C143" i="6"/>
  <c r="Q139" i="6"/>
  <c r="P139" i="6"/>
  <c r="O139" i="6"/>
  <c r="N139" i="6"/>
  <c r="M139" i="6"/>
  <c r="L139" i="6"/>
  <c r="K139" i="6"/>
  <c r="F139" i="6"/>
  <c r="E139" i="6"/>
  <c r="H133" i="6"/>
  <c r="G133" i="6"/>
  <c r="F133" i="6"/>
  <c r="E133" i="6"/>
  <c r="H132" i="6"/>
  <c r="G132" i="6"/>
  <c r="F132" i="6"/>
  <c r="E132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C126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C122" i="6"/>
  <c r="G121" i="6"/>
  <c r="F121" i="6"/>
  <c r="E121" i="6"/>
  <c r="G120" i="6"/>
  <c r="F120" i="6"/>
  <c r="E120" i="6"/>
  <c r="G119" i="6"/>
  <c r="F119" i="6"/>
  <c r="E119" i="6"/>
  <c r="B118" i="6"/>
  <c r="D94" i="6"/>
  <c r="D77" i="6"/>
  <c r="G62" i="6"/>
  <c r="F62" i="6"/>
  <c r="E62" i="6"/>
  <c r="Q61" i="6"/>
  <c r="G57" i="6"/>
  <c r="F57" i="6"/>
  <c r="E57" i="6"/>
  <c r="C51" i="6"/>
  <c r="C50" i="6"/>
  <c r="J49" i="6"/>
  <c r="I49" i="6"/>
  <c r="H49" i="6"/>
  <c r="G49" i="6"/>
  <c r="C49" i="6"/>
  <c r="C48" i="6"/>
  <c r="C47" i="6"/>
  <c r="C46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C43" i="6"/>
  <c r="C42" i="6"/>
  <c r="C41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C40" i="6"/>
  <c r="C39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Q36" i="6"/>
  <c r="O36" i="6"/>
  <c r="N36" i="6"/>
  <c r="M36" i="6"/>
  <c r="L36" i="6"/>
  <c r="K36" i="6"/>
  <c r="J36" i="6"/>
  <c r="I36" i="6"/>
  <c r="H36" i="6"/>
  <c r="G36" i="6"/>
  <c r="F36" i="6"/>
  <c r="E36" i="6"/>
  <c r="C31" i="6"/>
  <c r="C30" i="6"/>
  <c r="C29" i="6"/>
  <c r="Q28" i="6"/>
  <c r="P28" i="6"/>
  <c r="O28" i="6"/>
  <c r="N28" i="6"/>
  <c r="M28" i="6"/>
  <c r="L28" i="6"/>
  <c r="K28" i="6"/>
  <c r="J28" i="6"/>
  <c r="I28" i="6"/>
  <c r="H28" i="6"/>
  <c r="C27" i="6"/>
  <c r="Q26" i="6"/>
  <c r="P26" i="6"/>
  <c r="O26" i="6"/>
  <c r="N26" i="6"/>
  <c r="M26" i="6"/>
  <c r="L26" i="6"/>
  <c r="K26" i="6"/>
  <c r="J26" i="6"/>
  <c r="I26" i="6"/>
  <c r="H26" i="6"/>
  <c r="C26" i="6"/>
  <c r="C25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C24" i="6"/>
  <c r="C22" i="6"/>
  <c r="G20" i="6"/>
  <c r="F20" i="6"/>
  <c r="E20" i="6"/>
  <c r="G18" i="6"/>
  <c r="F18" i="6"/>
  <c r="E18" i="6"/>
  <c r="G17" i="6"/>
  <c r="F17" i="6"/>
  <c r="E17" i="6"/>
  <c r="G16" i="6"/>
  <c r="F16" i="6"/>
  <c r="E16" i="6"/>
  <c r="G10" i="6"/>
  <c r="G9" i="6"/>
  <c r="G8" i="6"/>
  <c r="G7" i="6"/>
  <c r="G6" i="6"/>
  <c r="G5" i="6"/>
  <c r="H4" i="6"/>
  <c r="C20" i="5"/>
  <c r="C20" i="2"/>
  <c r="C18" i="2"/>
  <c r="C20" i="7"/>
  <c r="C18" i="7"/>
  <c r="C20" i="3"/>
  <c r="C18" i="3"/>
  <c r="C20" i="4"/>
  <c r="C18" i="4"/>
  <c r="H176" i="5"/>
  <c r="G176" i="5"/>
  <c r="F176" i="5"/>
  <c r="E176" i="5"/>
  <c r="C175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Q148" i="5"/>
  <c r="P148" i="5"/>
  <c r="O148" i="5"/>
  <c r="N148" i="5"/>
  <c r="M148" i="5"/>
  <c r="L148" i="5"/>
  <c r="K148" i="5"/>
  <c r="F148" i="5"/>
  <c r="E148" i="5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C146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C145" i="5"/>
  <c r="C144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C143" i="5"/>
  <c r="Q139" i="5"/>
  <c r="P139" i="5"/>
  <c r="O139" i="5"/>
  <c r="N139" i="5"/>
  <c r="M139" i="5"/>
  <c r="L139" i="5"/>
  <c r="K139" i="5"/>
  <c r="F139" i="5"/>
  <c r="E139" i="5"/>
  <c r="H133" i="5"/>
  <c r="G133" i="5"/>
  <c r="F133" i="5"/>
  <c r="E133" i="5"/>
  <c r="H132" i="5"/>
  <c r="G132" i="5"/>
  <c r="F132" i="5"/>
  <c r="E132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C126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C122" i="5"/>
  <c r="G121" i="5"/>
  <c r="F121" i="5"/>
  <c r="E121" i="5"/>
  <c r="G120" i="5"/>
  <c r="F120" i="5"/>
  <c r="E120" i="5"/>
  <c r="G119" i="5"/>
  <c r="F119" i="5"/>
  <c r="E119" i="5"/>
  <c r="B118" i="5"/>
  <c r="D94" i="5"/>
  <c r="D77" i="5"/>
  <c r="G62" i="5"/>
  <c r="F62" i="5"/>
  <c r="E62" i="5"/>
  <c r="Q61" i="5"/>
  <c r="G57" i="5"/>
  <c r="F57" i="5"/>
  <c r="E57" i="5"/>
  <c r="C51" i="5"/>
  <c r="C50" i="5"/>
  <c r="J49" i="5"/>
  <c r="I49" i="5"/>
  <c r="H49" i="5"/>
  <c r="G49" i="5"/>
  <c r="C48" i="5"/>
  <c r="C47" i="5"/>
  <c r="C46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C45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C43" i="5"/>
  <c r="C42" i="5"/>
  <c r="C41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C40" i="5"/>
  <c r="C39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C38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C37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C36" i="5"/>
  <c r="C31" i="5"/>
  <c r="C30" i="5"/>
  <c r="C29" i="5"/>
  <c r="Q28" i="5"/>
  <c r="P28" i="5"/>
  <c r="O28" i="5"/>
  <c r="N28" i="5"/>
  <c r="M28" i="5"/>
  <c r="L28" i="5"/>
  <c r="K28" i="5"/>
  <c r="J28" i="5"/>
  <c r="I28" i="5"/>
  <c r="H28" i="5"/>
  <c r="C27" i="5"/>
  <c r="Q26" i="5"/>
  <c r="P26" i="5"/>
  <c r="O26" i="5"/>
  <c r="N26" i="5"/>
  <c r="M26" i="5"/>
  <c r="L26" i="5"/>
  <c r="K26" i="5"/>
  <c r="J26" i="5"/>
  <c r="I26" i="5"/>
  <c r="H26" i="5"/>
  <c r="C25" i="5"/>
  <c r="Q24" i="5"/>
  <c r="P24" i="5"/>
  <c r="O24" i="5"/>
  <c r="M24" i="5"/>
  <c r="L24" i="5"/>
  <c r="K24" i="5"/>
  <c r="J24" i="5"/>
  <c r="I24" i="5"/>
  <c r="H24" i="5"/>
  <c r="G24" i="5"/>
  <c r="F24" i="5"/>
  <c r="E24" i="5"/>
  <c r="C22" i="5"/>
  <c r="G20" i="5"/>
  <c r="F20" i="5"/>
  <c r="E20" i="5"/>
  <c r="G18" i="5"/>
  <c r="F18" i="5"/>
  <c r="E18" i="5"/>
  <c r="G17" i="5"/>
  <c r="F17" i="5"/>
  <c r="E17" i="5"/>
  <c r="G16" i="5"/>
  <c r="F16" i="5"/>
  <c r="E16" i="5"/>
  <c r="G10" i="5"/>
  <c r="G9" i="5"/>
  <c r="G8" i="5"/>
  <c r="G7" i="5"/>
  <c r="G6" i="5"/>
  <c r="G5" i="5"/>
  <c r="H4" i="5"/>
  <c r="D91" i="7"/>
  <c r="D91" i="3"/>
  <c r="D91" i="4"/>
  <c r="H176" i="3"/>
  <c r="G176" i="3"/>
  <c r="F176" i="3"/>
  <c r="E176" i="3"/>
  <c r="C175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C149" i="3"/>
  <c r="Q148" i="3"/>
  <c r="P148" i="3"/>
  <c r="O148" i="3"/>
  <c r="N148" i="3"/>
  <c r="M148" i="3"/>
  <c r="L148" i="3"/>
  <c r="K148" i="3"/>
  <c r="F148" i="3"/>
  <c r="E148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C147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C146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C144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C143" i="3"/>
  <c r="Q139" i="3"/>
  <c r="P139" i="3"/>
  <c r="O139" i="3"/>
  <c r="N139" i="3"/>
  <c r="M139" i="3"/>
  <c r="L139" i="3"/>
  <c r="K139" i="3"/>
  <c r="F139" i="3"/>
  <c r="E139" i="3"/>
  <c r="H133" i="3"/>
  <c r="G133" i="3"/>
  <c r="F133" i="3"/>
  <c r="E133" i="3"/>
  <c r="H132" i="3"/>
  <c r="G132" i="3"/>
  <c r="F132" i="3"/>
  <c r="E132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C126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C122" i="3"/>
  <c r="G121" i="3"/>
  <c r="F121" i="3"/>
  <c r="E121" i="3"/>
  <c r="G120" i="3"/>
  <c r="F120" i="3"/>
  <c r="E120" i="3"/>
  <c r="G119" i="3"/>
  <c r="F119" i="3"/>
  <c r="E119" i="3"/>
  <c r="B118" i="3"/>
  <c r="D94" i="3"/>
  <c r="D77" i="3"/>
  <c r="G62" i="3"/>
  <c r="F62" i="3"/>
  <c r="E62" i="3"/>
  <c r="Q61" i="3"/>
  <c r="G57" i="3"/>
  <c r="F57" i="3"/>
  <c r="E57" i="3"/>
  <c r="C51" i="3"/>
  <c r="C50" i="3"/>
  <c r="J49" i="3"/>
  <c r="I49" i="3"/>
  <c r="H49" i="3"/>
  <c r="G49" i="3"/>
  <c r="C48" i="3"/>
  <c r="C47" i="3"/>
  <c r="C46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C43" i="3"/>
  <c r="C42" i="3"/>
  <c r="C41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C40" i="3"/>
  <c r="C39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C38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C37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C36" i="3"/>
  <c r="C31" i="3"/>
  <c r="C30" i="3"/>
  <c r="C29" i="3"/>
  <c r="Q28" i="3"/>
  <c r="P28" i="3"/>
  <c r="O28" i="3"/>
  <c r="N28" i="3"/>
  <c r="M28" i="3"/>
  <c r="L28" i="3"/>
  <c r="K28" i="3"/>
  <c r="J28" i="3"/>
  <c r="I28" i="3"/>
  <c r="H28" i="3"/>
  <c r="C27" i="3"/>
  <c r="Q26" i="3"/>
  <c r="P26" i="3"/>
  <c r="O26" i="3"/>
  <c r="N26" i="3"/>
  <c r="M26" i="3"/>
  <c r="L26" i="3"/>
  <c r="K26" i="3"/>
  <c r="J26" i="3"/>
  <c r="I26" i="3"/>
  <c r="H26" i="3"/>
  <c r="C26" i="3"/>
  <c r="C25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C24" i="3"/>
  <c r="C22" i="3"/>
  <c r="G20" i="3"/>
  <c r="F20" i="3"/>
  <c r="E20" i="3"/>
  <c r="G18" i="3"/>
  <c r="F18" i="3"/>
  <c r="E18" i="3"/>
  <c r="G17" i="3"/>
  <c r="F17" i="3"/>
  <c r="E17" i="3"/>
  <c r="G16" i="3"/>
  <c r="F16" i="3"/>
  <c r="E16" i="3"/>
  <c r="G10" i="3"/>
  <c r="G9" i="3"/>
  <c r="G8" i="3"/>
  <c r="G7" i="3"/>
  <c r="G6" i="3"/>
  <c r="G5" i="3"/>
  <c r="H4" i="3"/>
  <c r="H176" i="4"/>
  <c r="G176" i="4"/>
  <c r="F176" i="4"/>
  <c r="E176" i="4"/>
  <c r="C175" i="4"/>
  <c r="Q149" i="4"/>
  <c r="P149" i="4"/>
  <c r="O149" i="4"/>
  <c r="N149" i="4"/>
  <c r="M149" i="4"/>
  <c r="L149" i="4"/>
  <c r="K149" i="4"/>
  <c r="J149" i="4"/>
  <c r="I149" i="4"/>
  <c r="H149" i="4"/>
  <c r="G149" i="4"/>
  <c r="F149" i="4"/>
  <c r="E149" i="4"/>
  <c r="Q148" i="4"/>
  <c r="P148" i="4"/>
  <c r="O148" i="4"/>
  <c r="N148" i="4"/>
  <c r="M148" i="4"/>
  <c r="L148" i="4"/>
  <c r="K148" i="4"/>
  <c r="F148" i="4"/>
  <c r="E148" i="4"/>
  <c r="Q147" i="4"/>
  <c r="P147" i="4"/>
  <c r="O147" i="4"/>
  <c r="N147" i="4"/>
  <c r="M147" i="4"/>
  <c r="L147" i="4"/>
  <c r="K147" i="4"/>
  <c r="J147" i="4"/>
  <c r="I147" i="4"/>
  <c r="H147" i="4"/>
  <c r="G147" i="4"/>
  <c r="F147" i="4"/>
  <c r="E147" i="4"/>
  <c r="C147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C146" i="4"/>
  <c r="Q145" i="4"/>
  <c r="P145" i="4"/>
  <c r="O145" i="4"/>
  <c r="N145" i="4"/>
  <c r="M145" i="4"/>
  <c r="L145" i="4"/>
  <c r="K145" i="4"/>
  <c r="J145" i="4"/>
  <c r="I145" i="4"/>
  <c r="H145" i="4"/>
  <c r="G145" i="4"/>
  <c r="F145" i="4"/>
  <c r="E145" i="4"/>
  <c r="C145" i="4"/>
  <c r="C144" i="4"/>
  <c r="Q143" i="4"/>
  <c r="P143" i="4"/>
  <c r="O143" i="4"/>
  <c r="N143" i="4"/>
  <c r="M143" i="4"/>
  <c r="L143" i="4"/>
  <c r="K143" i="4"/>
  <c r="J143" i="4"/>
  <c r="I143" i="4"/>
  <c r="H143" i="4"/>
  <c r="G143" i="4"/>
  <c r="F143" i="4"/>
  <c r="E143" i="4"/>
  <c r="C143" i="4"/>
  <c r="Q139" i="4"/>
  <c r="P139" i="4"/>
  <c r="O139" i="4"/>
  <c r="N139" i="4"/>
  <c r="M139" i="4"/>
  <c r="L139" i="4"/>
  <c r="K139" i="4"/>
  <c r="F139" i="4"/>
  <c r="E139" i="4"/>
  <c r="H133" i="4"/>
  <c r="G133" i="4"/>
  <c r="F133" i="4"/>
  <c r="E133" i="4"/>
  <c r="H132" i="4"/>
  <c r="G132" i="4"/>
  <c r="F132" i="4"/>
  <c r="E132" i="4"/>
  <c r="Q126" i="4"/>
  <c r="P126" i="4"/>
  <c r="O126" i="4"/>
  <c r="N126" i="4"/>
  <c r="M126" i="4"/>
  <c r="L126" i="4"/>
  <c r="K126" i="4"/>
  <c r="J126" i="4"/>
  <c r="I126" i="4"/>
  <c r="H126" i="4"/>
  <c r="G126" i="4"/>
  <c r="F126" i="4"/>
  <c r="E126" i="4"/>
  <c r="C126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C122" i="4"/>
  <c r="B122" i="4"/>
  <c r="G121" i="4"/>
  <c r="F121" i="4"/>
  <c r="E121" i="4"/>
  <c r="G120" i="4"/>
  <c r="F120" i="4"/>
  <c r="E120" i="4"/>
  <c r="G119" i="4"/>
  <c r="F119" i="4"/>
  <c r="E119" i="4"/>
  <c r="B118" i="4"/>
  <c r="D94" i="4"/>
  <c r="D77" i="4"/>
  <c r="G62" i="4"/>
  <c r="F62" i="4"/>
  <c r="E62" i="4"/>
  <c r="Q61" i="4"/>
  <c r="G57" i="4"/>
  <c r="F57" i="4"/>
  <c r="E57" i="4"/>
  <c r="C51" i="4"/>
  <c r="C50" i="4"/>
  <c r="J49" i="4"/>
  <c r="I49" i="4"/>
  <c r="H49" i="4"/>
  <c r="G49" i="4"/>
  <c r="C48" i="4"/>
  <c r="C47" i="4"/>
  <c r="C46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C42" i="4"/>
  <c r="C41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C39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Q37" i="4"/>
  <c r="P37" i="4"/>
  <c r="N37" i="4"/>
  <c r="M37" i="4"/>
  <c r="L37" i="4"/>
  <c r="K37" i="4"/>
  <c r="J37" i="4"/>
  <c r="I37" i="4"/>
  <c r="H37" i="4"/>
  <c r="G37" i="4"/>
  <c r="F37" i="4"/>
  <c r="E37" i="4"/>
  <c r="Q36" i="4"/>
  <c r="P36" i="4"/>
  <c r="N36" i="4"/>
  <c r="M36" i="4"/>
  <c r="L36" i="4"/>
  <c r="K36" i="4"/>
  <c r="J36" i="4"/>
  <c r="I36" i="4"/>
  <c r="H36" i="4"/>
  <c r="G36" i="4"/>
  <c r="F36" i="4"/>
  <c r="E36" i="4"/>
  <c r="C31" i="4"/>
  <c r="C30" i="4"/>
  <c r="C29" i="4"/>
  <c r="Q28" i="4"/>
  <c r="P28" i="4"/>
  <c r="O28" i="4"/>
  <c r="N28" i="4"/>
  <c r="M28" i="4"/>
  <c r="L28" i="4"/>
  <c r="K28" i="4"/>
  <c r="J28" i="4"/>
  <c r="I28" i="4"/>
  <c r="H28" i="4"/>
  <c r="C27" i="4"/>
  <c r="Q26" i="4"/>
  <c r="P26" i="4"/>
  <c r="O26" i="4"/>
  <c r="N26" i="4"/>
  <c r="M26" i="4"/>
  <c r="L26" i="4"/>
  <c r="K26" i="4"/>
  <c r="J26" i="4"/>
  <c r="I26" i="4"/>
  <c r="H26" i="4"/>
  <c r="C26" i="4"/>
  <c r="C25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C24" i="4"/>
  <c r="C22" i="4"/>
  <c r="G20" i="4"/>
  <c r="F20" i="4"/>
  <c r="E20" i="4"/>
  <c r="G18" i="4"/>
  <c r="F18" i="4"/>
  <c r="E18" i="4"/>
  <c r="G17" i="4"/>
  <c r="E17" i="4"/>
  <c r="G16" i="4"/>
  <c r="E16" i="4"/>
  <c r="G10" i="4"/>
  <c r="G9" i="4"/>
  <c r="G8" i="4"/>
  <c r="G7" i="4"/>
  <c r="G6" i="4"/>
  <c r="G5" i="4"/>
  <c r="H4" i="4"/>
  <c r="H176" i="7"/>
  <c r="G176" i="7"/>
  <c r="F176" i="7"/>
  <c r="E176" i="7"/>
  <c r="C175" i="7"/>
  <c r="Q149" i="7"/>
  <c r="P149" i="7"/>
  <c r="O149" i="7"/>
  <c r="N149" i="7"/>
  <c r="M149" i="7"/>
  <c r="L149" i="7"/>
  <c r="K149" i="7"/>
  <c r="J149" i="7"/>
  <c r="I149" i="7"/>
  <c r="H149" i="7"/>
  <c r="G149" i="7"/>
  <c r="F149" i="7"/>
  <c r="E149" i="7"/>
  <c r="C149" i="7"/>
  <c r="Q148" i="7"/>
  <c r="P148" i="7"/>
  <c r="O148" i="7"/>
  <c r="N148" i="7"/>
  <c r="M148" i="7"/>
  <c r="L148" i="7"/>
  <c r="K148" i="7"/>
  <c r="F148" i="7"/>
  <c r="E148" i="7"/>
  <c r="Q147" i="7"/>
  <c r="P147" i="7"/>
  <c r="O147" i="7"/>
  <c r="N147" i="7"/>
  <c r="M147" i="7"/>
  <c r="L147" i="7"/>
  <c r="K147" i="7"/>
  <c r="J147" i="7"/>
  <c r="I147" i="7"/>
  <c r="H147" i="7"/>
  <c r="G147" i="7"/>
  <c r="F147" i="7"/>
  <c r="E147" i="7"/>
  <c r="C147" i="7"/>
  <c r="Q146" i="7"/>
  <c r="P146" i="7"/>
  <c r="O146" i="7"/>
  <c r="N146" i="7"/>
  <c r="M146" i="7"/>
  <c r="L146" i="7"/>
  <c r="K146" i="7"/>
  <c r="J146" i="7"/>
  <c r="I146" i="7"/>
  <c r="H146" i="7"/>
  <c r="G146" i="7"/>
  <c r="F146" i="7"/>
  <c r="E146" i="7"/>
  <c r="C146" i="7"/>
  <c r="Q145" i="7"/>
  <c r="P145" i="7"/>
  <c r="O145" i="7"/>
  <c r="N145" i="7"/>
  <c r="M145" i="7"/>
  <c r="L145" i="7"/>
  <c r="K145" i="7"/>
  <c r="J145" i="7"/>
  <c r="I145" i="7"/>
  <c r="H145" i="7"/>
  <c r="G145" i="7"/>
  <c r="F145" i="7"/>
  <c r="E145" i="7"/>
  <c r="C145" i="7"/>
  <c r="C144" i="7"/>
  <c r="Q143" i="7"/>
  <c r="P143" i="7"/>
  <c r="O143" i="7"/>
  <c r="N143" i="7"/>
  <c r="M143" i="7"/>
  <c r="L143" i="7"/>
  <c r="K143" i="7"/>
  <c r="J143" i="7"/>
  <c r="I143" i="7"/>
  <c r="H143" i="7"/>
  <c r="G143" i="7"/>
  <c r="F143" i="7"/>
  <c r="E143" i="7"/>
  <c r="C143" i="7"/>
  <c r="Q139" i="7"/>
  <c r="P139" i="7"/>
  <c r="O139" i="7"/>
  <c r="N139" i="7"/>
  <c r="M139" i="7"/>
  <c r="L139" i="7"/>
  <c r="K139" i="7"/>
  <c r="F139" i="7"/>
  <c r="E139" i="7"/>
  <c r="H133" i="7"/>
  <c r="G133" i="7"/>
  <c r="F133" i="7"/>
  <c r="E133" i="7"/>
  <c r="H132" i="7"/>
  <c r="G132" i="7"/>
  <c r="F132" i="7"/>
  <c r="E132" i="7"/>
  <c r="Q126" i="7"/>
  <c r="P126" i="7"/>
  <c r="O126" i="7"/>
  <c r="N126" i="7"/>
  <c r="M126" i="7"/>
  <c r="L126" i="7"/>
  <c r="K126" i="7"/>
  <c r="J126" i="7"/>
  <c r="I126" i="7"/>
  <c r="H126" i="7"/>
  <c r="G126" i="7"/>
  <c r="F126" i="7"/>
  <c r="E126" i="7"/>
  <c r="C126" i="7"/>
  <c r="Q122" i="7"/>
  <c r="P122" i="7"/>
  <c r="O122" i="7"/>
  <c r="N122" i="7"/>
  <c r="M122" i="7"/>
  <c r="L122" i="7"/>
  <c r="K122" i="7"/>
  <c r="J122" i="7"/>
  <c r="I122" i="7"/>
  <c r="H122" i="7"/>
  <c r="G122" i="7"/>
  <c r="F122" i="7"/>
  <c r="E122" i="7"/>
  <c r="C122" i="7"/>
  <c r="G121" i="7"/>
  <c r="F121" i="7"/>
  <c r="E121" i="7"/>
  <c r="G120" i="7"/>
  <c r="F120" i="7"/>
  <c r="E120" i="7"/>
  <c r="G119" i="7"/>
  <c r="F119" i="7"/>
  <c r="E119" i="7"/>
  <c r="B118" i="7"/>
  <c r="D94" i="7"/>
  <c r="D77" i="7"/>
  <c r="G62" i="7"/>
  <c r="F62" i="7"/>
  <c r="E62" i="7"/>
  <c r="Q61" i="7"/>
  <c r="G57" i="7"/>
  <c r="F57" i="7"/>
  <c r="E57" i="7"/>
  <c r="C51" i="7"/>
  <c r="C50" i="7"/>
  <c r="J49" i="7"/>
  <c r="I49" i="7"/>
  <c r="H49" i="7"/>
  <c r="G49" i="7"/>
  <c r="C48" i="7"/>
  <c r="C47" i="7"/>
  <c r="C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C43" i="7"/>
  <c r="C42" i="7"/>
  <c r="C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C39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Q37" i="7"/>
  <c r="P37" i="7"/>
  <c r="K37" i="7"/>
  <c r="J37" i="7"/>
  <c r="I37" i="7"/>
  <c r="H37" i="7"/>
  <c r="G37" i="7"/>
  <c r="F37" i="7"/>
  <c r="E37" i="7"/>
  <c r="Q36" i="7"/>
  <c r="P36" i="7"/>
  <c r="K36" i="7"/>
  <c r="J36" i="7"/>
  <c r="I36" i="7"/>
  <c r="H36" i="7"/>
  <c r="G36" i="7"/>
  <c r="F36" i="7"/>
  <c r="E36" i="7"/>
  <c r="C31" i="7"/>
  <c r="C30" i="7"/>
  <c r="C29" i="7"/>
  <c r="Q28" i="7"/>
  <c r="P28" i="7"/>
  <c r="O28" i="7"/>
  <c r="N28" i="7"/>
  <c r="M28" i="7"/>
  <c r="L28" i="7"/>
  <c r="K28" i="7"/>
  <c r="J28" i="7"/>
  <c r="I28" i="7"/>
  <c r="H28" i="7"/>
  <c r="C27" i="7"/>
  <c r="Q26" i="7"/>
  <c r="P26" i="7"/>
  <c r="O26" i="7"/>
  <c r="N26" i="7"/>
  <c r="M26" i="7"/>
  <c r="L26" i="7"/>
  <c r="K26" i="7"/>
  <c r="J26" i="7"/>
  <c r="I26" i="7"/>
  <c r="H26" i="7"/>
  <c r="C25" i="7"/>
  <c r="Q24" i="7"/>
  <c r="P24" i="7"/>
  <c r="O24" i="7"/>
  <c r="M24" i="7"/>
  <c r="L24" i="7"/>
  <c r="K24" i="7"/>
  <c r="J24" i="7"/>
  <c r="I24" i="7"/>
  <c r="H24" i="7"/>
  <c r="G24" i="7"/>
  <c r="F24" i="7"/>
  <c r="E24" i="7"/>
  <c r="C22" i="7"/>
  <c r="G20" i="7"/>
  <c r="F20" i="7"/>
  <c r="E20" i="7"/>
  <c r="G18" i="7"/>
  <c r="F18" i="7"/>
  <c r="E18" i="7"/>
  <c r="G17" i="7"/>
  <c r="F17" i="7"/>
  <c r="E17" i="7"/>
  <c r="G16" i="7"/>
  <c r="F16" i="7"/>
  <c r="E16" i="7"/>
  <c r="G10" i="7"/>
  <c r="G9" i="7"/>
  <c r="G8" i="7"/>
  <c r="G7" i="7"/>
  <c r="G6" i="7"/>
  <c r="G5" i="7"/>
  <c r="H4" i="7"/>
  <c r="D77" i="2"/>
  <c r="D94" i="2"/>
  <c r="B118" i="2"/>
  <c r="E120" i="2"/>
  <c r="E121" i="2"/>
  <c r="F120" i="2"/>
  <c r="G120" i="2"/>
  <c r="F121" i="2"/>
  <c r="G121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E132" i="2"/>
  <c r="F132" i="2"/>
  <c r="G132" i="2"/>
  <c r="H132" i="2"/>
  <c r="E133" i="2"/>
  <c r="F133" i="2"/>
  <c r="G133" i="2"/>
  <c r="H133" i="2"/>
  <c r="E135" i="2"/>
  <c r="F135" i="2"/>
  <c r="G135" i="2"/>
  <c r="H135" i="2"/>
  <c r="E137" i="2"/>
  <c r="F137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C144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F45" i="2"/>
  <c r="K45" i="2"/>
  <c r="L45" i="2"/>
  <c r="M45" i="2"/>
  <c r="N45" i="2"/>
  <c r="O45" i="2"/>
  <c r="P45" i="2"/>
  <c r="Q45" i="2"/>
  <c r="E45" i="2"/>
  <c r="G20" i="2"/>
  <c r="F20" i="2"/>
  <c r="E20" i="2"/>
  <c r="E18" i="2"/>
  <c r="F18" i="2"/>
  <c r="G18" i="2"/>
  <c r="C22" i="2"/>
  <c r="F176" i="2"/>
  <c r="G176" i="2"/>
  <c r="H176" i="2"/>
  <c r="E176" i="2"/>
  <c r="H4" i="2"/>
  <c r="I4" i="2" s="1"/>
  <c r="C46" i="2"/>
  <c r="C48" i="2"/>
  <c r="C50" i="2"/>
  <c r="C51" i="2"/>
  <c r="C47" i="2"/>
  <c r="C42" i="2"/>
  <c r="C41" i="2"/>
  <c r="C39" i="2"/>
  <c r="C31" i="2"/>
  <c r="C30" i="2"/>
  <c r="C29" i="2"/>
  <c r="C27" i="2"/>
  <c r="C25" i="2"/>
  <c r="G5" i="2"/>
  <c r="F24" i="2"/>
  <c r="G24" i="2"/>
  <c r="E24" i="2"/>
  <c r="G40" i="2"/>
  <c r="F40" i="2"/>
  <c r="E40" i="2"/>
  <c r="F38" i="2"/>
  <c r="G38" i="2"/>
  <c r="E38" i="2"/>
  <c r="I40" i="2"/>
  <c r="J40" i="2"/>
  <c r="K40" i="2"/>
  <c r="L40" i="2"/>
  <c r="M40" i="2"/>
  <c r="N40" i="2"/>
  <c r="O40" i="2"/>
  <c r="P40" i="2"/>
  <c r="Q40" i="2"/>
  <c r="H40" i="2"/>
  <c r="I38" i="2"/>
  <c r="J38" i="2"/>
  <c r="K38" i="2"/>
  <c r="L38" i="2"/>
  <c r="M38" i="2"/>
  <c r="N38" i="2"/>
  <c r="O38" i="2"/>
  <c r="P38" i="2"/>
  <c r="H38" i="2"/>
  <c r="I49" i="2"/>
  <c r="J49" i="2"/>
  <c r="J148" i="2" s="1"/>
  <c r="H49" i="2"/>
  <c r="G49" i="2"/>
  <c r="G148" i="2" s="1"/>
  <c r="I28" i="2"/>
  <c r="I62" i="2" s="1"/>
  <c r="J28" i="2"/>
  <c r="J62" i="2" s="1"/>
  <c r="K28" i="2"/>
  <c r="K62" i="2" s="1"/>
  <c r="L28" i="2"/>
  <c r="L62" i="2" s="1"/>
  <c r="M28" i="2"/>
  <c r="M62" i="2" s="1"/>
  <c r="N28" i="2"/>
  <c r="N62" i="2" s="1"/>
  <c r="O28" i="2"/>
  <c r="O62" i="2" s="1"/>
  <c r="P28" i="2"/>
  <c r="P62" i="2" s="1"/>
  <c r="Q28" i="2"/>
  <c r="H28" i="2"/>
  <c r="H62" i="2" s="1"/>
  <c r="H172" i="2" s="1"/>
  <c r="I26" i="2"/>
  <c r="I57" i="2" s="1"/>
  <c r="J26" i="2"/>
  <c r="J57" i="2" s="1"/>
  <c r="K26" i="2"/>
  <c r="K57" i="2" s="1"/>
  <c r="L26" i="2"/>
  <c r="M26" i="2"/>
  <c r="N26" i="2"/>
  <c r="O26" i="2"/>
  <c r="O57" i="2" s="1"/>
  <c r="P26" i="2"/>
  <c r="P57" i="2" s="1"/>
  <c r="Q26" i="2"/>
  <c r="Q57" i="2" s="1"/>
  <c r="H26" i="2"/>
  <c r="C175" i="2"/>
  <c r="Q148" i="2"/>
  <c r="P148" i="2"/>
  <c r="O148" i="2"/>
  <c r="N148" i="2"/>
  <c r="M148" i="2"/>
  <c r="L148" i="2"/>
  <c r="K148" i="2"/>
  <c r="F148" i="2"/>
  <c r="E148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G62" i="2"/>
  <c r="G172" i="2" s="1"/>
  <c r="F62" i="2"/>
  <c r="F65" i="2" s="1"/>
  <c r="E62" i="2"/>
  <c r="D65" i="2" s="1"/>
  <c r="G57" i="2"/>
  <c r="G171" i="2" s="1"/>
  <c r="F57" i="2"/>
  <c r="F171" i="2" s="1"/>
  <c r="E57" i="2"/>
  <c r="D60" i="2" s="1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K32" i="1"/>
  <c r="K74" i="1" s="1"/>
  <c r="L32" i="1"/>
  <c r="L74" i="1" s="1"/>
  <c r="M32" i="1"/>
  <c r="M74" i="1" s="1"/>
  <c r="N32" i="1"/>
  <c r="N74" i="1" s="1"/>
  <c r="O32" i="1"/>
  <c r="O74" i="1" s="1"/>
  <c r="P32" i="1"/>
  <c r="P74" i="1" s="1"/>
  <c r="Q32" i="1"/>
  <c r="Q74" i="1" s="1"/>
  <c r="E32" i="1"/>
  <c r="F32" i="1"/>
  <c r="F74" i="1" s="1"/>
  <c r="F70" i="1"/>
  <c r="G70" i="1"/>
  <c r="H70" i="1"/>
  <c r="I70" i="1"/>
  <c r="J70" i="1"/>
  <c r="K70" i="1"/>
  <c r="L70" i="1"/>
  <c r="M70" i="1"/>
  <c r="N70" i="1"/>
  <c r="O70" i="1"/>
  <c r="P70" i="1"/>
  <c r="Q70" i="1"/>
  <c r="F71" i="1"/>
  <c r="G71" i="1"/>
  <c r="H71" i="1"/>
  <c r="I71" i="1"/>
  <c r="J71" i="1"/>
  <c r="K71" i="1"/>
  <c r="L71" i="1"/>
  <c r="M71" i="1"/>
  <c r="N71" i="1"/>
  <c r="O71" i="1"/>
  <c r="P71" i="1"/>
  <c r="Q71" i="1"/>
  <c r="F72" i="1"/>
  <c r="G72" i="1"/>
  <c r="H72" i="1"/>
  <c r="I72" i="1"/>
  <c r="J72" i="1"/>
  <c r="K72" i="1"/>
  <c r="L72" i="1"/>
  <c r="M72" i="1"/>
  <c r="N72" i="1"/>
  <c r="O72" i="1"/>
  <c r="P72" i="1"/>
  <c r="Q72" i="1"/>
  <c r="F73" i="1"/>
  <c r="G73" i="1"/>
  <c r="H73" i="1"/>
  <c r="I73" i="1"/>
  <c r="J73" i="1"/>
  <c r="K73" i="1"/>
  <c r="L73" i="1"/>
  <c r="M73" i="1"/>
  <c r="N73" i="1"/>
  <c r="O73" i="1"/>
  <c r="P73" i="1"/>
  <c r="Q73" i="1"/>
  <c r="E74" i="1"/>
  <c r="E73" i="1"/>
  <c r="E72" i="1"/>
  <c r="E71" i="1"/>
  <c r="E70" i="1"/>
  <c r="F60" i="1"/>
  <c r="G60" i="1"/>
  <c r="H60" i="1"/>
  <c r="I60" i="1"/>
  <c r="J60" i="1"/>
  <c r="K60" i="1"/>
  <c r="L60" i="1"/>
  <c r="M60" i="1"/>
  <c r="N60" i="1"/>
  <c r="O60" i="1"/>
  <c r="P60" i="1"/>
  <c r="Q60" i="1"/>
  <c r="F61" i="1"/>
  <c r="G61" i="1"/>
  <c r="H61" i="1"/>
  <c r="I61" i="1"/>
  <c r="J61" i="1"/>
  <c r="K61" i="1"/>
  <c r="L61" i="1"/>
  <c r="M61" i="1"/>
  <c r="N61" i="1"/>
  <c r="O61" i="1"/>
  <c r="P61" i="1"/>
  <c r="Q61" i="1"/>
  <c r="E61" i="1"/>
  <c r="E60" i="1"/>
  <c r="F56" i="1"/>
  <c r="G56" i="1"/>
  <c r="H56" i="1"/>
  <c r="I56" i="1"/>
  <c r="J56" i="1"/>
  <c r="K56" i="1"/>
  <c r="L56" i="1"/>
  <c r="M56" i="1"/>
  <c r="N56" i="1"/>
  <c r="O56" i="1"/>
  <c r="P56" i="1"/>
  <c r="Q56" i="1"/>
  <c r="F57" i="1"/>
  <c r="G57" i="1"/>
  <c r="H57" i="1"/>
  <c r="I57" i="1"/>
  <c r="J57" i="1"/>
  <c r="K57" i="1"/>
  <c r="L57" i="1"/>
  <c r="M57" i="1"/>
  <c r="N57" i="1"/>
  <c r="O57" i="1"/>
  <c r="P57" i="1"/>
  <c r="E57" i="1"/>
  <c r="E56" i="1"/>
  <c r="F52" i="1"/>
  <c r="F54" i="1" s="1"/>
  <c r="G52" i="1"/>
  <c r="G54" i="1" s="1"/>
  <c r="H52" i="1"/>
  <c r="H54" i="1" s="1"/>
  <c r="I52" i="1"/>
  <c r="I54" i="1" s="1"/>
  <c r="J52" i="1"/>
  <c r="J54" i="1" s="1"/>
  <c r="K52" i="1"/>
  <c r="K54" i="1" s="1"/>
  <c r="L52" i="1"/>
  <c r="M52" i="1"/>
  <c r="N52" i="1"/>
  <c r="O52" i="1"/>
  <c r="P52" i="1"/>
  <c r="P54" i="1" s="1"/>
  <c r="Q52" i="1"/>
  <c r="E52" i="1"/>
  <c r="E54" i="1" s="1"/>
  <c r="H32" i="1"/>
  <c r="H74" i="1" s="1"/>
  <c r="I32" i="1"/>
  <c r="I74" i="1" s="1"/>
  <c r="J32" i="1"/>
  <c r="J74" i="1" s="1"/>
  <c r="G32" i="1"/>
  <c r="G74" i="1" s="1"/>
  <c r="Q26" i="1"/>
  <c r="Q59" i="1" s="1"/>
  <c r="P26" i="1"/>
  <c r="P59" i="1" s="1"/>
  <c r="O26" i="1"/>
  <c r="O59" i="1" s="1"/>
  <c r="N26" i="1"/>
  <c r="N59" i="1" s="1"/>
  <c r="M26" i="1"/>
  <c r="M59" i="1" s="1"/>
  <c r="L26" i="1"/>
  <c r="L59" i="1" s="1"/>
  <c r="K26" i="1"/>
  <c r="K59" i="1" s="1"/>
  <c r="J26" i="1"/>
  <c r="J59" i="1" s="1"/>
  <c r="I26" i="1"/>
  <c r="I59" i="1" s="1"/>
  <c r="H26" i="1"/>
  <c r="H59" i="1" s="1"/>
  <c r="G26" i="1"/>
  <c r="G59" i="1" s="1"/>
  <c r="F26" i="1"/>
  <c r="F59" i="1" s="1"/>
  <c r="E26" i="1"/>
  <c r="E59" i="1" s="1"/>
  <c r="P25" i="1"/>
  <c r="P58" i="1" s="1"/>
  <c r="O25" i="1"/>
  <c r="O58" i="1" s="1"/>
  <c r="N25" i="1"/>
  <c r="N58" i="1" s="1"/>
  <c r="M25" i="1"/>
  <c r="M58" i="1" s="1"/>
  <c r="L25" i="1"/>
  <c r="L58" i="1" s="1"/>
  <c r="K25" i="1"/>
  <c r="K58" i="1" s="1"/>
  <c r="J25" i="1"/>
  <c r="J58" i="1" s="1"/>
  <c r="I25" i="1"/>
  <c r="I58" i="1" s="1"/>
  <c r="H25" i="1"/>
  <c r="H58" i="1" s="1"/>
  <c r="G25" i="1"/>
  <c r="G58" i="1" s="1"/>
  <c r="F25" i="1"/>
  <c r="F58" i="1" s="1"/>
  <c r="E25" i="1"/>
  <c r="E58" i="1" s="1"/>
  <c r="Q24" i="1"/>
  <c r="Q25" i="1" s="1"/>
  <c r="Q58" i="1" s="1"/>
  <c r="F43" i="1"/>
  <c r="F45" i="1" s="1"/>
  <c r="G43" i="1"/>
  <c r="H43" i="1"/>
  <c r="I43" i="1"/>
  <c r="J43" i="1"/>
  <c r="K43" i="1"/>
  <c r="L43" i="1"/>
  <c r="M43" i="1"/>
  <c r="N43" i="1"/>
  <c r="O43" i="1"/>
  <c r="P43" i="1"/>
  <c r="Q43" i="1"/>
  <c r="E43" i="1"/>
  <c r="F38" i="1"/>
  <c r="F40" i="1" s="1"/>
  <c r="G38" i="1"/>
  <c r="H38" i="1"/>
  <c r="I38" i="1"/>
  <c r="J38" i="1"/>
  <c r="K38" i="1"/>
  <c r="L38" i="1"/>
  <c r="M38" i="1"/>
  <c r="N38" i="1"/>
  <c r="O38" i="1"/>
  <c r="P38" i="1"/>
  <c r="Q38" i="1"/>
  <c r="E38" i="1"/>
  <c r="F18" i="1"/>
  <c r="G18" i="1"/>
  <c r="H18" i="1"/>
  <c r="I18" i="1"/>
  <c r="J18" i="1"/>
  <c r="K18" i="1"/>
  <c r="L18" i="1"/>
  <c r="M18" i="1"/>
  <c r="N18" i="1"/>
  <c r="O18" i="1"/>
  <c r="P18" i="1"/>
  <c r="Q18" i="1"/>
  <c r="E18" i="1"/>
  <c r="E19" i="1" s="1"/>
  <c r="F27" i="1"/>
  <c r="F34" i="1" s="1"/>
  <c r="G27" i="1"/>
  <c r="G34" i="1" s="1"/>
  <c r="H27" i="1"/>
  <c r="H34" i="1" s="1"/>
  <c r="I27" i="1"/>
  <c r="I34" i="1" s="1"/>
  <c r="J27" i="1"/>
  <c r="J34" i="1" s="1"/>
  <c r="K27" i="1"/>
  <c r="K34" i="1" s="1"/>
  <c r="L27" i="1"/>
  <c r="L34" i="1" s="1"/>
  <c r="M27" i="1"/>
  <c r="M34" i="1" s="1"/>
  <c r="N27" i="1"/>
  <c r="N34" i="1" s="1"/>
  <c r="O27" i="1"/>
  <c r="O34" i="1" s="1"/>
  <c r="P27" i="1"/>
  <c r="P34" i="1" s="1"/>
  <c r="Q27" i="1"/>
  <c r="Q34" i="1" s="1"/>
  <c r="E27" i="1"/>
  <c r="F13" i="1"/>
  <c r="F68" i="1" s="1"/>
  <c r="G13" i="1"/>
  <c r="G68" i="1" s="1"/>
  <c r="H13" i="1"/>
  <c r="H68" i="1" s="1"/>
  <c r="I13" i="1"/>
  <c r="I68" i="1" s="1"/>
  <c r="J13" i="1"/>
  <c r="J68" i="1" s="1"/>
  <c r="K13" i="1"/>
  <c r="K68" i="1" s="1"/>
  <c r="L13" i="1"/>
  <c r="L68" i="1" s="1"/>
  <c r="M13" i="1"/>
  <c r="M68" i="1" s="1"/>
  <c r="N13" i="1"/>
  <c r="N68" i="1" s="1"/>
  <c r="O13" i="1"/>
  <c r="O68" i="1" s="1"/>
  <c r="P13" i="1"/>
  <c r="P68" i="1" s="1"/>
  <c r="Q13" i="1"/>
  <c r="Q68" i="1" s="1"/>
  <c r="E13" i="1"/>
  <c r="F10" i="1"/>
  <c r="F55" i="1" s="1"/>
  <c r="G10" i="1"/>
  <c r="G55" i="1" s="1"/>
  <c r="H10" i="1"/>
  <c r="H55" i="1" s="1"/>
  <c r="I10" i="1"/>
  <c r="I55" i="1" s="1"/>
  <c r="J10" i="1"/>
  <c r="J55" i="1" s="1"/>
  <c r="K10" i="1"/>
  <c r="K55" i="1" s="1"/>
  <c r="L10" i="1"/>
  <c r="L55" i="1" s="1"/>
  <c r="M10" i="1"/>
  <c r="M55" i="1" s="1"/>
  <c r="N10" i="1"/>
  <c r="N55" i="1" s="1"/>
  <c r="O10" i="1"/>
  <c r="O55" i="1" s="1"/>
  <c r="P10" i="1"/>
  <c r="P55" i="1" s="1"/>
  <c r="Q10" i="1"/>
  <c r="Q55" i="1" s="1"/>
  <c r="E10" i="1"/>
  <c r="E55" i="1" s="1"/>
  <c r="B85" i="6" l="1"/>
  <c r="O62" i="6"/>
  <c r="J62" i="6"/>
  <c r="D60" i="6"/>
  <c r="O53" i="6"/>
  <c r="O158" i="6" s="1"/>
  <c r="M53" i="6"/>
  <c r="M158" i="6" s="1"/>
  <c r="L53" i="6"/>
  <c r="L158" i="6" s="1"/>
  <c r="C38" i="6"/>
  <c r="C86" i="6" s="1"/>
  <c r="C71" i="6" s="1"/>
  <c r="G32" i="6"/>
  <c r="G157" i="6" s="1"/>
  <c r="H20" i="6"/>
  <c r="I62" i="6"/>
  <c r="E53" i="6"/>
  <c r="J148" i="6"/>
  <c r="J139" i="6" s="1"/>
  <c r="H148" i="6"/>
  <c r="P140" i="6"/>
  <c r="N140" i="6"/>
  <c r="J140" i="6"/>
  <c r="F140" i="6"/>
  <c r="F135" i="6"/>
  <c r="B126" i="6"/>
  <c r="P125" i="6"/>
  <c r="M125" i="6"/>
  <c r="K125" i="6"/>
  <c r="I125" i="6"/>
  <c r="G125" i="6"/>
  <c r="E125" i="6"/>
  <c r="O124" i="6"/>
  <c r="M124" i="6"/>
  <c r="K124" i="6"/>
  <c r="J123" i="6"/>
  <c r="G123" i="6"/>
  <c r="G114" i="6" s="1"/>
  <c r="E123" i="6"/>
  <c r="E114" i="6" s="1"/>
  <c r="E152" i="6" s="1"/>
  <c r="B122" i="6"/>
  <c r="N62" i="6"/>
  <c r="L62" i="6"/>
  <c r="L57" i="6"/>
  <c r="H57" i="6"/>
  <c r="I53" i="6"/>
  <c r="I158" i="6" s="1"/>
  <c r="F53" i="6"/>
  <c r="F158" i="6" s="1"/>
  <c r="H18" i="6"/>
  <c r="O140" i="6"/>
  <c r="H125" i="6"/>
  <c r="H123" i="6"/>
  <c r="G53" i="6"/>
  <c r="G158" i="6" s="1"/>
  <c r="K62" i="6"/>
  <c r="Q57" i="6"/>
  <c r="E135" i="6"/>
  <c r="F124" i="6"/>
  <c r="O123" i="6"/>
  <c r="K123" i="6"/>
  <c r="M62" i="6"/>
  <c r="N57" i="6"/>
  <c r="Q125" i="6"/>
  <c r="M123" i="6"/>
  <c r="M57" i="6"/>
  <c r="C45" i="6"/>
  <c r="B91" i="6" s="1"/>
  <c r="E32" i="6"/>
  <c r="N141" i="6"/>
  <c r="K140" i="6"/>
  <c r="N125" i="6"/>
  <c r="G124" i="6"/>
  <c r="P123" i="6"/>
  <c r="P62" i="6"/>
  <c r="P57" i="6"/>
  <c r="I57" i="6"/>
  <c r="C37" i="6"/>
  <c r="B86" i="6" s="1"/>
  <c r="B90" i="6"/>
  <c r="D65" i="6"/>
  <c r="N53" i="6"/>
  <c r="N158" i="6" s="1"/>
  <c r="F172" i="6"/>
  <c r="F171" i="6"/>
  <c r="G148" i="6"/>
  <c r="G139" i="6" s="1"/>
  <c r="K141" i="6"/>
  <c r="M140" i="6"/>
  <c r="H135" i="6"/>
  <c r="G130" i="6"/>
  <c r="G128" i="6"/>
  <c r="J125" i="6"/>
  <c r="Q124" i="6"/>
  <c r="L124" i="6"/>
  <c r="I124" i="6"/>
  <c r="E124" i="6"/>
  <c r="Q123" i="6"/>
  <c r="N123" i="6"/>
  <c r="F123" i="6"/>
  <c r="F114" i="6" s="1"/>
  <c r="F152" i="6" s="1"/>
  <c r="H120" i="6"/>
  <c r="B87" i="6"/>
  <c r="Q62" i="6"/>
  <c r="Q53" i="6"/>
  <c r="Q158" i="6" s="1"/>
  <c r="J53" i="6"/>
  <c r="J158" i="6" s="1"/>
  <c r="H53" i="6"/>
  <c r="D91" i="6"/>
  <c r="F65" i="6"/>
  <c r="G65" i="6" s="1"/>
  <c r="H65" i="6" s="1"/>
  <c r="H62" i="6"/>
  <c r="J57" i="6"/>
  <c r="P36" i="6"/>
  <c r="C28" i="6"/>
  <c r="G172" i="6"/>
  <c r="E172" i="6"/>
  <c r="G171" i="6"/>
  <c r="G170" i="6" s="1"/>
  <c r="E171" i="6"/>
  <c r="E170" i="6" s="1"/>
  <c r="I148" i="6"/>
  <c r="I139" i="6" s="1"/>
  <c r="O141" i="6"/>
  <c r="F141" i="6"/>
  <c r="Q140" i="6"/>
  <c r="L140" i="6"/>
  <c r="E140" i="6"/>
  <c r="G135" i="6"/>
  <c r="E130" i="6"/>
  <c r="F129" i="6"/>
  <c r="O125" i="6"/>
  <c r="L125" i="6"/>
  <c r="F125" i="6"/>
  <c r="P124" i="6"/>
  <c r="N124" i="6"/>
  <c r="J124" i="6"/>
  <c r="H124" i="6"/>
  <c r="C124" i="6" s="1"/>
  <c r="B124" i="6" s="1"/>
  <c r="L123" i="6"/>
  <c r="I123" i="6"/>
  <c r="H121" i="6"/>
  <c r="C91" i="6"/>
  <c r="D86" i="6"/>
  <c r="D71" i="6" s="1"/>
  <c r="F60" i="6"/>
  <c r="G60" i="6" s="1"/>
  <c r="H60" i="6" s="1"/>
  <c r="O57" i="6"/>
  <c r="K57" i="6"/>
  <c r="K53" i="6"/>
  <c r="K158" i="6" s="1"/>
  <c r="F32" i="6"/>
  <c r="F157" i="6" s="1"/>
  <c r="F156" i="6" s="1"/>
  <c r="I4" i="6"/>
  <c r="H135" i="5"/>
  <c r="O125" i="5"/>
  <c r="L125" i="5"/>
  <c r="I125" i="5"/>
  <c r="P124" i="5"/>
  <c r="N124" i="5"/>
  <c r="N123" i="5"/>
  <c r="K123" i="5"/>
  <c r="G123" i="5"/>
  <c r="G114" i="5" s="1"/>
  <c r="B87" i="5"/>
  <c r="N62" i="5"/>
  <c r="P57" i="5"/>
  <c r="H57" i="5"/>
  <c r="O53" i="5"/>
  <c r="O158" i="5" s="1"/>
  <c r="C86" i="5"/>
  <c r="C71" i="5" s="1"/>
  <c r="D65" i="5"/>
  <c r="O62" i="5"/>
  <c r="H62" i="5"/>
  <c r="O57" i="5"/>
  <c r="Q53" i="5"/>
  <c r="Q158" i="5" s="1"/>
  <c r="G53" i="5"/>
  <c r="G158" i="5" s="1"/>
  <c r="E53" i="5"/>
  <c r="H18" i="5"/>
  <c r="N57" i="5"/>
  <c r="B85" i="5"/>
  <c r="G32" i="5"/>
  <c r="G157" i="5" s="1"/>
  <c r="G156" i="5" s="1"/>
  <c r="C28" i="5"/>
  <c r="E172" i="5"/>
  <c r="G171" i="5"/>
  <c r="E171" i="5"/>
  <c r="E170" i="5" s="1"/>
  <c r="J148" i="5"/>
  <c r="J139" i="5" s="1"/>
  <c r="Q140" i="5"/>
  <c r="M140" i="5"/>
  <c r="J140" i="5"/>
  <c r="G135" i="5"/>
  <c r="M125" i="5"/>
  <c r="K124" i="5"/>
  <c r="Q123" i="5"/>
  <c r="J123" i="5"/>
  <c r="E123" i="5"/>
  <c r="E114" i="5" s="1"/>
  <c r="E152" i="5" s="1"/>
  <c r="D84" i="5"/>
  <c r="H20" i="5"/>
  <c r="I4" i="5"/>
  <c r="F172" i="5"/>
  <c r="F171" i="5"/>
  <c r="F170" i="5" s="1"/>
  <c r="G148" i="5"/>
  <c r="G139" i="5" s="1"/>
  <c r="C147" i="5"/>
  <c r="M141" i="5"/>
  <c r="J141" i="5"/>
  <c r="O140" i="5"/>
  <c r="K140" i="5"/>
  <c r="E140" i="5"/>
  <c r="F135" i="5"/>
  <c r="P125" i="5"/>
  <c r="H125" i="5"/>
  <c r="E125" i="5"/>
  <c r="L124" i="5"/>
  <c r="G124" i="5"/>
  <c r="H120" i="5"/>
  <c r="P62" i="5"/>
  <c r="M62" i="5"/>
  <c r="K62" i="5"/>
  <c r="L57" i="5"/>
  <c r="L53" i="5"/>
  <c r="L158" i="5" s="1"/>
  <c r="I53" i="5"/>
  <c r="I158" i="5" s="1"/>
  <c r="F53" i="5"/>
  <c r="F158" i="5" s="1"/>
  <c r="C49" i="5"/>
  <c r="C91" i="5" s="1"/>
  <c r="G128" i="5"/>
  <c r="J125" i="5"/>
  <c r="O124" i="5"/>
  <c r="H124" i="5"/>
  <c r="L123" i="5"/>
  <c r="H123" i="5"/>
  <c r="B90" i="5"/>
  <c r="D86" i="5"/>
  <c r="D71" i="5" s="1"/>
  <c r="D60" i="5"/>
  <c r="Q57" i="5"/>
  <c r="M57" i="5"/>
  <c r="I57" i="5"/>
  <c r="K53" i="5"/>
  <c r="K158" i="5" s="1"/>
  <c r="E32" i="5"/>
  <c r="G129" i="5"/>
  <c r="E128" i="5"/>
  <c r="Q125" i="5"/>
  <c r="N125" i="5"/>
  <c r="K125" i="5"/>
  <c r="F125" i="5"/>
  <c r="Q124" i="5"/>
  <c r="E124" i="5"/>
  <c r="M123" i="5"/>
  <c r="I123" i="5"/>
  <c r="B91" i="5"/>
  <c r="J62" i="5"/>
  <c r="F60" i="5"/>
  <c r="G60" i="5" s="1"/>
  <c r="H60" i="5" s="1"/>
  <c r="J57" i="5"/>
  <c r="N53" i="5"/>
  <c r="N158" i="5" s="1"/>
  <c r="H53" i="5"/>
  <c r="C26" i="5"/>
  <c r="F32" i="5"/>
  <c r="F157" i="5" s="1"/>
  <c r="F156" i="5" s="1"/>
  <c r="N24" i="5"/>
  <c r="C24" i="5" s="1"/>
  <c r="I148" i="5"/>
  <c r="I139" i="5" s="1"/>
  <c r="N140" i="5"/>
  <c r="E135" i="5"/>
  <c r="J124" i="5"/>
  <c r="P123" i="5"/>
  <c r="G172" i="5"/>
  <c r="C149" i="5"/>
  <c r="H148" i="5"/>
  <c r="N141" i="5"/>
  <c r="E141" i="5"/>
  <c r="P140" i="5"/>
  <c r="L140" i="5"/>
  <c r="F140" i="5"/>
  <c r="B126" i="5"/>
  <c r="G125" i="5"/>
  <c r="M124" i="5"/>
  <c r="I124" i="5"/>
  <c r="F124" i="5"/>
  <c r="O123" i="5"/>
  <c r="F123" i="5"/>
  <c r="F114" i="5" s="1"/>
  <c r="F152" i="5" s="1"/>
  <c r="B122" i="5"/>
  <c r="H121" i="5"/>
  <c r="B86" i="5"/>
  <c r="F65" i="5"/>
  <c r="G65" i="5" s="1"/>
  <c r="H65" i="5" s="1"/>
  <c r="Q62" i="5"/>
  <c r="L62" i="5"/>
  <c r="I62" i="5"/>
  <c r="K57" i="5"/>
  <c r="P53" i="5"/>
  <c r="P158" i="5" s="1"/>
  <c r="M53" i="5"/>
  <c r="M158" i="5" s="1"/>
  <c r="J53" i="5"/>
  <c r="J158" i="5" s="1"/>
  <c r="M140" i="3"/>
  <c r="H135" i="3"/>
  <c r="F130" i="3"/>
  <c r="J125" i="3"/>
  <c r="F125" i="3"/>
  <c r="K124" i="3"/>
  <c r="E123" i="3"/>
  <c r="E114" i="3" s="1"/>
  <c r="E152" i="3" s="1"/>
  <c r="B90" i="3"/>
  <c r="Q57" i="3"/>
  <c r="P53" i="3"/>
  <c r="P158" i="3" s="1"/>
  <c r="H53" i="3"/>
  <c r="H20" i="3"/>
  <c r="L125" i="3"/>
  <c r="Q53" i="3"/>
  <c r="Q158" i="3" s="1"/>
  <c r="K53" i="3"/>
  <c r="K158" i="3" s="1"/>
  <c r="B126" i="3"/>
  <c r="O125" i="3"/>
  <c r="H125" i="3"/>
  <c r="G124" i="3"/>
  <c r="N123" i="3"/>
  <c r="D84" i="3"/>
  <c r="F60" i="3"/>
  <c r="G60" i="3" s="1"/>
  <c r="O57" i="3"/>
  <c r="O53" i="3"/>
  <c r="O158" i="3" s="1"/>
  <c r="J53" i="3"/>
  <c r="J158" i="3" s="1"/>
  <c r="E32" i="3"/>
  <c r="F65" i="3"/>
  <c r="G65" i="3" s="1"/>
  <c r="K62" i="3"/>
  <c r="M57" i="3"/>
  <c r="F53" i="3"/>
  <c r="F158" i="3" s="1"/>
  <c r="D65" i="3"/>
  <c r="L62" i="3"/>
  <c r="G172" i="3"/>
  <c r="F171" i="3"/>
  <c r="I148" i="3"/>
  <c r="I139" i="3" s="1"/>
  <c r="N140" i="3"/>
  <c r="K125" i="3"/>
  <c r="O124" i="3"/>
  <c r="L124" i="3"/>
  <c r="H124" i="3"/>
  <c r="J123" i="3"/>
  <c r="D86" i="3"/>
  <c r="D71" i="3" s="1"/>
  <c r="B85" i="3"/>
  <c r="N62" i="3"/>
  <c r="J57" i="3"/>
  <c r="L53" i="3"/>
  <c r="L158" i="3" s="1"/>
  <c r="C49" i="3"/>
  <c r="C91" i="3" s="1"/>
  <c r="C28" i="3"/>
  <c r="F172" i="3"/>
  <c r="E172" i="3"/>
  <c r="G171" i="3"/>
  <c r="G170" i="3" s="1"/>
  <c r="E171" i="3"/>
  <c r="E170" i="3" s="1"/>
  <c r="J148" i="3"/>
  <c r="J139" i="3" s="1"/>
  <c r="H148" i="3"/>
  <c r="O140" i="3"/>
  <c r="J140" i="3"/>
  <c r="F140" i="3"/>
  <c r="N125" i="3"/>
  <c r="Q124" i="3"/>
  <c r="J124" i="3"/>
  <c r="F124" i="3"/>
  <c r="Q123" i="3"/>
  <c r="M123" i="3"/>
  <c r="F123" i="3"/>
  <c r="F114" i="3" s="1"/>
  <c r="F152" i="3" s="1"/>
  <c r="B122" i="3"/>
  <c r="B86" i="3"/>
  <c r="H62" i="3"/>
  <c r="P57" i="3"/>
  <c r="N53" i="3"/>
  <c r="N158" i="3" s="1"/>
  <c r="G53" i="3"/>
  <c r="G158" i="3" s="1"/>
  <c r="F32" i="3"/>
  <c r="F157" i="3" s="1"/>
  <c r="F156" i="3" s="1"/>
  <c r="N141" i="3"/>
  <c r="Q140" i="3"/>
  <c r="I140" i="3"/>
  <c r="E135" i="3"/>
  <c r="E128" i="3"/>
  <c r="M125" i="3"/>
  <c r="E125" i="3"/>
  <c r="P124" i="3"/>
  <c r="M124" i="3"/>
  <c r="I124" i="3"/>
  <c r="I123" i="3"/>
  <c r="C86" i="3"/>
  <c r="C71" i="3" s="1"/>
  <c r="B71" i="3" s="1"/>
  <c r="P62" i="3"/>
  <c r="I62" i="3"/>
  <c r="D60" i="3"/>
  <c r="I57" i="3"/>
  <c r="M53" i="3"/>
  <c r="M158" i="3" s="1"/>
  <c r="H18" i="3"/>
  <c r="H17" i="3" s="1"/>
  <c r="G135" i="3"/>
  <c r="Q125" i="3"/>
  <c r="G125" i="3"/>
  <c r="O123" i="3"/>
  <c r="L123" i="3"/>
  <c r="H121" i="3"/>
  <c r="H120" i="3"/>
  <c r="M62" i="3"/>
  <c r="N57" i="3"/>
  <c r="K57" i="3"/>
  <c r="H57" i="3"/>
  <c r="O62" i="3"/>
  <c r="L57" i="3"/>
  <c r="E53" i="3"/>
  <c r="C45" i="3"/>
  <c r="B91" i="3" s="1"/>
  <c r="L140" i="3"/>
  <c r="F135" i="3"/>
  <c r="I125" i="3"/>
  <c r="K123" i="3"/>
  <c r="C84" i="3"/>
  <c r="I53" i="3"/>
  <c r="I158" i="3" s="1"/>
  <c r="G32" i="3"/>
  <c r="G157" i="3" s="1"/>
  <c r="G156" i="3" s="1"/>
  <c r="C145" i="3"/>
  <c r="O141" i="3"/>
  <c r="M141" i="3"/>
  <c r="J141" i="3"/>
  <c r="P140" i="3"/>
  <c r="K140" i="3"/>
  <c r="E140" i="3"/>
  <c r="G129" i="3"/>
  <c r="P125" i="3"/>
  <c r="N124" i="3"/>
  <c r="E124" i="3"/>
  <c r="P123" i="3"/>
  <c r="G123" i="3"/>
  <c r="G114" i="3" s="1"/>
  <c r="J62" i="3"/>
  <c r="I4" i="3"/>
  <c r="H123" i="3"/>
  <c r="C123" i="3" s="1"/>
  <c r="B123" i="3" s="1"/>
  <c r="G148" i="3"/>
  <c r="G139" i="3" s="1"/>
  <c r="B87" i="3"/>
  <c r="Q62" i="3"/>
  <c r="G125" i="4"/>
  <c r="K123" i="4"/>
  <c r="H121" i="4"/>
  <c r="O62" i="4"/>
  <c r="L57" i="4"/>
  <c r="Q53" i="4"/>
  <c r="Q158" i="4" s="1"/>
  <c r="H53" i="4"/>
  <c r="C40" i="4"/>
  <c r="D86" i="4" s="1"/>
  <c r="D71" i="4" s="1"/>
  <c r="F17" i="4"/>
  <c r="F16" i="4" s="1"/>
  <c r="F32" i="4" s="1"/>
  <c r="F157" i="4" s="1"/>
  <c r="L53" i="4"/>
  <c r="L158" i="4" s="1"/>
  <c r="B90" i="4"/>
  <c r="C84" i="4"/>
  <c r="P62" i="4"/>
  <c r="L62" i="4"/>
  <c r="M57" i="4"/>
  <c r="H57" i="4"/>
  <c r="I53" i="4"/>
  <c r="I158" i="4" s="1"/>
  <c r="B87" i="4"/>
  <c r="N62" i="4"/>
  <c r="I62" i="4"/>
  <c r="K57" i="4"/>
  <c r="E32" i="4"/>
  <c r="F172" i="4"/>
  <c r="E171" i="4"/>
  <c r="I148" i="4"/>
  <c r="I139" i="4" s="1"/>
  <c r="L140" i="4"/>
  <c r="H135" i="4"/>
  <c r="G130" i="4"/>
  <c r="B126" i="4"/>
  <c r="O125" i="4"/>
  <c r="L125" i="4"/>
  <c r="E125" i="4"/>
  <c r="Q124" i="4"/>
  <c r="O124" i="4"/>
  <c r="L124" i="4"/>
  <c r="I124" i="4"/>
  <c r="F124" i="4"/>
  <c r="Q123" i="4"/>
  <c r="L123" i="4"/>
  <c r="I123" i="4"/>
  <c r="F123" i="4"/>
  <c r="F114" i="4" s="1"/>
  <c r="F152" i="4" s="1"/>
  <c r="D65" i="4"/>
  <c r="Q62" i="4"/>
  <c r="O57" i="4"/>
  <c r="P53" i="4"/>
  <c r="P158" i="4" s="1"/>
  <c r="J53" i="4"/>
  <c r="J158" i="4" s="1"/>
  <c r="G53" i="4"/>
  <c r="G158" i="4" s="1"/>
  <c r="C38" i="4"/>
  <c r="C86" i="4" s="1"/>
  <c r="C71" i="4" s="1"/>
  <c r="B71" i="4" s="1"/>
  <c r="C28" i="4"/>
  <c r="I4" i="4"/>
  <c r="G172" i="4"/>
  <c r="G171" i="4"/>
  <c r="G170" i="4" s="1"/>
  <c r="H148" i="4"/>
  <c r="Q140" i="4"/>
  <c r="M140" i="4"/>
  <c r="K140" i="4"/>
  <c r="F140" i="4"/>
  <c r="F135" i="4"/>
  <c r="E130" i="4"/>
  <c r="F129" i="4"/>
  <c r="Q125" i="4"/>
  <c r="N125" i="4"/>
  <c r="M125" i="4"/>
  <c r="J125" i="4"/>
  <c r="N124" i="4"/>
  <c r="J124" i="4"/>
  <c r="N123" i="4"/>
  <c r="E123" i="4"/>
  <c r="E114" i="4" s="1"/>
  <c r="E152" i="4" s="1"/>
  <c r="K62" i="4"/>
  <c r="D60" i="4"/>
  <c r="N57" i="4"/>
  <c r="E53" i="4"/>
  <c r="I125" i="4"/>
  <c r="J123" i="4"/>
  <c r="B85" i="4"/>
  <c r="P57" i="4"/>
  <c r="J57" i="4"/>
  <c r="M53" i="4"/>
  <c r="M158" i="4" s="1"/>
  <c r="H18" i="4"/>
  <c r="P125" i="4"/>
  <c r="P123" i="4"/>
  <c r="M123" i="4"/>
  <c r="H123" i="4"/>
  <c r="D84" i="4"/>
  <c r="I57" i="4"/>
  <c r="G32" i="4"/>
  <c r="G157" i="4" s="1"/>
  <c r="G156" i="4" s="1"/>
  <c r="H120" i="4"/>
  <c r="M62" i="4"/>
  <c r="Q57" i="4"/>
  <c r="C45" i="4"/>
  <c r="B91" i="4" s="1"/>
  <c r="G123" i="4"/>
  <c r="G114" i="4" s="1"/>
  <c r="F65" i="4"/>
  <c r="G65" i="4" s="1"/>
  <c r="J62" i="4"/>
  <c r="N53" i="4"/>
  <c r="N158" i="4" s="1"/>
  <c r="K53" i="4"/>
  <c r="K158" i="4" s="1"/>
  <c r="O37" i="4"/>
  <c r="H20" i="4"/>
  <c r="J148" i="4"/>
  <c r="J139" i="4" s="1"/>
  <c r="Q141" i="4"/>
  <c r="O140" i="4"/>
  <c r="E135" i="4"/>
  <c r="H125" i="4"/>
  <c r="G124" i="4"/>
  <c r="E172" i="4"/>
  <c r="F171" i="4"/>
  <c r="F170" i="4" s="1"/>
  <c r="C149" i="4"/>
  <c r="G148" i="4"/>
  <c r="G139" i="4" s="1"/>
  <c r="K141" i="4"/>
  <c r="P140" i="4"/>
  <c r="N140" i="4"/>
  <c r="E140" i="4"/>
  <c r="G135" i="4"/>
  <c r="G129" i="4"/>
  <c r="K125" i="4"/>
  <c r="F125" i="4"/>
  <c r="P124" i="4"/>
  <c r="M124" i="4"/>
  <c r="K124" i="4"/>
  <c r="H124" i="4"/>
  <c r="C124" i="4" s="1"/>
  <c r="B124" i="4" s="1"/>
  <c r="E124" i="4"/>
  <c r="H62" i="4"/>
  <c r="F60" i="4"/>
  <c r="G60" i="4" s="1"/>
  <c r="H60" i="4" s="1"/>
  <c r="F53" i="4"/>
  <c r="F158" i="4" s="1"/>
  <c r="C49" i="4"/>
  <c r="C91" i="4" s="1"/>
  <c r="C43" i="4"/>
  <c r="C40" i="7"/>
  <c r="N37" i="7"/>
  <c r="N36" i="7" s="1"/>
  <c r="L37" i="7"/>
  <c r="L36" i="7" s="1"/>
  <c r="M37" i="7"/>
  <c r="M36" i="7" s="1"/>
  <c r="Q125" i="7"/>
  <c r="M125" i="7"/>
  <c r="J125" i="7"/>
  <c r="H125" i="7"/>
  <c r="K124" i="7"/>
  <c r="I124" i="7"/>
  <c r="H123" i="7"/>
  <c r="E123" i="7"/>
  <c r="E114" i="7" s="1"/>
  <c r="B90" i="7"/>
  <c r="C84" i="7"/>
  <c r="D65" i="7"/>
  <c r="D60" i="7"/>
  <c r="Q57" i="7"/>
  <c r="L57" i="7"/>
  <c r="H57" i="7"/>
  <c r="H53" i="7"/>
  <c r="C49" i="7"/>
  <c r="C91" i="7" s="1"/>
  <c r="C38" i="7"/>
  <c r="C86" i="7" s="1"/>
  <c r="C71" i="7" s="1"/>
  <c r="M57" i="7"/>
  <c r="I57" i="7"/>
  <c r="Q53" i="7"/>
  <c r="Q158" i="7" s="1"/>
  <c r="L53" i="7"/>
  <c r="L158" i="7" s="1"/>
  <c r="I53" i="7"/>
  <c r="I158" i="7" s="1"/>
  <c r="F32" i="7"/>
  <c r="F157" i="7" s="1"/>
  <c r="P124" i="7"/>
  <c r="M53" i="7"/>
  <c r="M158" i="7" s="1"/>
  <c r="O37" i="7"/>
  <c r="C37" i="7"/>
  <c r="B86" i="7" s="1"/>
  <c r="L124" i="7"/>
  <c r="D86" i="7"/>
  <c r="D71" i="7" s="1"/>
  <c r="N57" i="7"/>
  <c r="J57" i="7"/>
  <c r="K53" i="7"/>
  <c r="K158" i="7" s="1"/>
  <c r="E53" i="7"/>
  <c r="G32" i="7"/>
  <c r="G157" i="7" s="1"/>
  <c r="I4" i="7"/>
  <c r="G135" i="7"/>
  <c r="K123" i="7"/>
  <c r="E32" i="7"/>
  <c r="C26" i="7"/>
  <c r="H135" i="7"/>
  <c r="Q124" i="7"/>
  <c r="P123" i="7"/>
  <c r="B87" i="7"/>
  <c r="I62" i="7"/>
  <c r="F172" i="7"/>
  <c r="F171" i="7"/>
  <c r="F170" i="7" s="1"/>
  <c r="I148" i="7"/>
  <c r="I139" i="7" s="1"/>
  <c r="N140" i="7"/>
  <c r="L140" i="7"/>
  <c r="E140" i="7"/>
  <c r="F135" i="7"/>
  <c r="N125" i="7"/>
  <c r="K125" i="7"/>
  <c r="G125" i="7"/>
  <c r="E125" i="7"/>
  <c r="N124" i="7"/>
  <c r="E124" i="7"/>
  <c r="M123" i="7"/>
  <c r="F123" i="7"/>
  <c r="F114" i="7" s="1"/>
  <c r="F152" i="7" s="1"/>
  <c r="O62" i="7"/>
  <c r="M62" i="7"/>
  <c r="K62" i="7"/>
  <c r="O57" i="7"/>
  <c r="N53" i="7"/>
  <c r="N158" i="7" s="1"/>
  <c r="J53" i="7"/>
  <c r="J158" i="7" s="1"/>
  <c r="G53" i="7"/>
  <c r="G158" i="7" s="1"/>
  <c r="J124" i="7"/>
  <c r="H121" i="7"/>
  <c r="D84" i="7"/>
  <c r="L62" i="7"/>
  <c r="E171" i="7"/>
  <c r="E152" i="7"/>
  <c r="G148" i="7"/>
  <c r="G139" i="7" s="1"/>
  <c r="N141" i="7"/>
  <c r="E141" i="7"/>
  <c r="P140" i="7"/>
  <c r="M140" i="7"/>
  <c r="G140" i="7"/>
  <c r="E135" i="7"/>
  <c r="E128" i="7"/>
  <c r="O125" i="7"/>
  <c r="L125" i="7"/>
  <c r="H124" i="7"/>
  <c r="F124" i="7"/>
  <c r="N123" i="7"/>
  <c r="J123" i="7"/>
  <c r="I123" i="7"/>
  <c r="H120" i="7"/>
  <c r="P62" i="7"/>
  <c r="H62" i="7"/>
  <c r="P57" i="7"/>
  <c r="K57" i="7"/>
  <c r="N24" i="7"/>
  <c r="C24" i="7" s="1"/>
  <c r="H18" i="7"/>
  <c r="G172" i="7"/>
  <c r="E172" i="7"/>
  <c r="G171" i="7"/>
  <c r="G170" i="7" s="1"/>
  <c r="J148" i="7"/>
  <c r="J139" i="7" s="1"/>
  <c r="H148" i="7"/>
  <c r="L141" i="7"/>
  <c r="Q140" i="7"/>
  <c r="O140" i="7"/>
  <c r="K140" i="7"/>
  <c r="F140" i="7"/>
  <c r="B126" i="7"/>
  <c r="P125" i="7"/>
  <c r="I125" i="7"/>
  <c r="F125" i="7"/>
  <c r="O124" i="7"/>
  <c r="M124" i="7"/>
  <c r="G124" i="7"/>
  <c r="Q123" i="7"/>
  <c r="L123" i="7"/>
  <c r="G123" i="7"/>
  <c r="G114" i="7" s="1"/>
  <c r="G152" i="7" s="1"/>
  <c r="B122" i="7"/>
  <c r="B85" i="7"/>
  <c r="F65" i="7"/>
  <c r="G65" i="7" s="1"/>
  <c r="H65" i="7" s="1"/>
  <c r="Q62" i="7"/>
  <c r="N62" i="7"/>
  <c r="J62" i="7"/>
  <c r="F60" i="7"/>
  <c r="G60" i="7" s="1"/>
  <c r="H60" i="7" s="1"/>
  <c r="P53" i="7"/>
  <c r="P158" i="7" s="1"/>
  <c r="F53" i="7"/>
  <c r="F158" i="7" s="1"/>
  <c r="C45" i="7"/>
  <c r="B91" i="7" s="1"/>
  <c r="C28" i="7"/>
  <c r="H20" i="7"/>
  <c r="F136" i="2"/>
  <c r="E136" i="2"/>
  <c r="G137" i="2"/>
  <c r="G136" i="2"/>
  <c r="H137" i="2"/>
  <c r="H136" i="2"/>
  <c r="B87" i="2"/>
  <c r="D84" i="2"/>
  <c r="D70" i="2" s="1"/>
  <c r="I120" i="2"/>
  <c r="E124" i="2"/>
  <c r="E129" i="2" s="1"/>
  <c r="I124" i="2"/>
  <c r="O124" i="2"/>
  <c r="G125" i="2"/>
  <c r="G130" i="2" s="1"/>
  <c r="J125" i="2"/>
  <c r="N125" i="2"/>
  <c r="Q125" i="2"/>
  <c r="B90" i="2"/>
  <c r="C84" i="2"/>
  <c r="C70" i="2" s="1"/>
  <c r="H120" i="2"/>
  <c r="G124" i="2"/>
  <c r="G129" i="2" s="1"/>
  <c r="K124" i="2"/>
  <c r="N124" i="2"/>
  <c r="F125" i="2"/>
  <c r="F130" i="2" s="1"/>
  <c r="L125" i="2"/>
  <c r="B85" i="2"/>
  <c r="I121" i="2"/>
  <c r="F124" i="2"/>
  <c r="F129" i="2" s="1"/>
  <c r="J124" i="2"/>
  <c r="L124" i="2"/>
  <c r="P124" i="2"/>
  <c r="H125" i="2"/>
  <c r="K125" i="2"/>
  <c r="O125" i="2"/>
  <c r="H121" i="2"/>
  <c r="H124" i="2"/>
  <c r="M124" i="2"/>
  <c r="E125" i="2"/>
  <c r="E130" i="2" s="1"/>
  <c r="I125" i="2"/>
  <c r="M125" i="2"/>
  <c r="P125" i="2"/>
  <c r="D40" i="1"/>
  <c r="D45" i="1"/>
  <c r="C90" i="2"/>
  <c r="C87" i="2"/>
  <c r="C85" i="2"/>
  <c r="E115" i="2"/>
  <c r="E119" i="2"/>
  <c r="G119" i="2"/>
  <c r="I119" i="2"/>
  <c r="C126" i="2"/>
  <c r="B126" i="2" s="1"/>
  <c r="G139" i="2"/>
  <c r="J139" i="2"/>
  <c r="P139" i="2"/>
  <c r="C143" i="2"/>
  <c r="C145" i="2"/>
  <c r="F115" i="2"/>
  <c r="F116" i="2"/>
  <c r="F119" i="2"/>
  <c r="F139" i="2"/>
  <c r="K139" i="2"/>
  <c r="N139" i="2"/>
  <c r="Q139" i="2"/>
  <c r="M139" i="2"/>
  <c r="G115" i="2"/>
  <c r="G116" i="2"/>
  <c r="H119" i="2"/>
  <c r="C122" i="2"/>
  <c r="B122" i="2" s="1"/>
  <c r="C125" i="2"/>
  <c r="B125" i="2" s="1"/>
  <c r="E139" i="2"/>
  <c r="L139" i="2"/>
  <c r="O139" i="2"/>
  <c r="G45" i="2"/>
  <c r="H45" i="2"/>
  <c r="I45" i="2"/>
  <c r="J45" i="2"/>
  <c r="I20" i="2"/>
  <c r="H20" i="2"/>
  <c r="I18" i="2"/>
  <c r="H18" i="2"/>
  <c r="F17" i="2"/>
  <c r="E17" i="2"/>
  <c r="E16" i="2" s="1"/>
  <c r="G17" i="2"/>
  <c r="C149" i="2"/>
  <c r="C146" i="2"/>
  <c r="C43" i="2"/>
  <c r="C147" i="2"/>
  <c r="C49" i="2"/>
  <c r="C91" i="2" s="1"/>
  <c r="C26" i="2"/>
  <c r="F37" i="2"/>
  <c r="F123" i="2" s="1"/>
  <c r="E37" i="2"/>
  <c r="E123" i="2" s="1"/>
  <c r="G37" i="2"/>
  <c r="G123" i="2" s="1"/>
  <c r="C28" i="2"/>
  <c r="C40" i="2"/>
  <c r="D86" i="2" s="1"/>
  <c r="D71" i="2" s="1"/>
  <c r="G10" i="2"/>
  <c r="P37" i="2"/>
  <c r="O37" i="2"/>
  <c r="O123" i="2" s="1"/>
  <c r="N37" i="2"/>
  <c r="N123" i="2" s="1"/>
  <c r="M37" i="2"/>
  <c r="M123" i="2" s="1"/>
  <c r="L37" i="2"/>
  <c r="L123" i="2" s="1"/>
  <c r="K37" i="2"/>
  <c r="K123" i="2" s="1"/>
  <c r="J37" i="2"/>
  <c r="J123" i="2" s="1"/>
  <c r="L24" i="2"/>
  <c r="N24" i="2"/>
  <c r="M24" i="2"/>
  <c r="H24" i="2"/>
  <c r="Q24" i="2"/>
  <c r="P24" i="2"/>
  <c r="I24" i="2"/>
  <c r="O24" i="2"/>
  <c r="K24" i="2"/>
  <c r="J24" i="2"/>
  <c r="I37" i="2"/>
  <c r="H37" i="2"/>
  <c r="H123" i="2" s="1"/>
  <c r="G7" i="2"/>
  <c r="H148" i="2"/>
  <c r="I148" i="2"/>
  <c r="I139" i="2" s="1"/>
  <c r="G65" i="2"/>
  <c r="H65" i="2" s="1"/>
  <c r="G8" i="2"/>
  <c r="G9" i="2"/>
  <c r="Q62" i="2"/>
  <c r="C62" i="2" s="1"/>
  <c r="B104" i="2" s="1"/>
  <c r="C104" i="2" s="1"/>
  <c r="L57" i="2"/>
  <c r="M57" i="2"/>
  <c r="N57" i="2"/>
  <c r="H57" i="2"/>
  <c r="J4" i="2"/>
  <c r="G170" i="2"/>
  <c r="E172" i="2"/>
  <c r="F172" i="2"/>
  <c r="F170" i="2" s="1"/>
  <c r="E171" i="2"/>
  <c r="F60" i="2"/>
  <c r="G60" i="2" s="1"/>
  <c r="I64" i="1"/>
  <c r="I65" i="1" s="1"/>
  <c r="E68" i="1"/>
  <c r="E64" i="1" s="1"/>
  <c r="E65" i="1" s="1"/>
  <c r="J64" i="1"/>
  <c r="J65" i="1" s="1"/>
  <c r="Q64" i="1"/>
  <c r="Q65" i="1" s="1"/>
  <c r="O64" i="1"/>
  <c r="O65" i="1" s="1"/>
  <c r="P64" i="1"/>
  <c r="P65" i="1" s="1"/>
  <c r="H64" i="1"/>
  <c r="K64" i="1"/>
  <c r="K65" i="1" s="1"/>
  <c r="G64" i="1"/>
  <c r="G65" i="1" s="1"/>
  <c r="G66" i="1" s="1"/>
  <c r="F64" i="1"/>
  <c r="F65" i="1" s="1"/>
  <c r="F66" i="1" s="1"/>
  <c r="N64" i="1"/>
  <c r="N65" i="1" s="1"/>
  <c r="H48" i="1"/>
  <c r="F48" i="1"/>
  <c r="M64" i="1"/>
  <c r="M65" i="1" s="1"/>
  <c r="L64" i="1"/>
  <c r="L65" i="1" s="1"/>
  <c r="M48" i="1"/>
  <c r="M49" i="1" s="1"/>
  <c r="M50" i="1" s="1"/>
  <c r="K48" i="1"/>
  <c r="K49" i="1" s="1"/>
  <c r="I48" i="1"/>
  <c r="P48" i="1"/>
  <c r="Q48" i="1"/>
  <c r="N48" i="1"/>
  <c r="N49" i="1" s="1"/>
  <c r="N50" i="1" s="1"/>
  <c r="O48" i="1"/>
  <c r="O49" i="1" s="1"/>
  <c r="O50" i="1" s="1"/>
  <c r="L48" i="1"/>
  <c r="J48" i="1"/>
  <c r="J49" i="1" s="1"/>
  <c r="E48" i="1"/>
  <c r="Q54" i="1"/>
  <c r="G48" i="1"/>
  <c r="G49" i="1" s="1"/>
  <c r="Q57" i="1"/>
  <c r="O54" i="1"/>
  <c r="N54" i="1"/>
  <c r="M54" i="1"/>
  <c r="L54" i="1"/>
  <c r="F19" i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G45" i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G40" i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E34" i="1"/>
  <c r="C85" i="6" l="1"/>
  <c r="E158" i="6"/>
  <c r="E54" i="6"/>
  <c r="F54" i="6" s="1"/>
  <c r="G54" i="6" s="1"/>
  <c r="H54" i="6" s="1"/>
  <c r="I54" i="6" s="1"/>
  <c r="J54" i="6" s="1"/>
  <c r="K54" i="6" s="1"/>
  <c r="L54" i="6" s="1"/>
  <c r="M54" i="6" s="1"/>
  <c r="N54" i="6" s="1"/>
  <c r="O54" i="6" s="1"/>
  <c r="H139" i="6"/>
  <c r="C148" i="6"/>
  <c r="F136" i="6"/>
  <c r="F115" i="6" s="1"/>
  <c r="F153" i="6" s="1"/>
  <c r="F137" i="6"/>
  <c r="C57" i="6"/>
  <c r="B101" i="6" s="1"/>
  <c r="H171" i="6"/>
  <c r="H17" i="6"/>
  <c r="E137" i="6"/>
  <c r="E116" i="6" s="1"/>
  <c r="E136" i="6"/>
  <c r="E33" i="6"/>
  <c r="F33" i="6" s="1"/>
  <c r="G33" i="6" s="1"/>
  <c r="E157" i="6"/>
  <c r="E156" i="6" s="1"/>
  <c r="B89" i="6"/>
  <c r="C90" i="6"/>
  <c r="C89" i="6" s="1"/>
  <c r="C73" i="6" s="1"/>
  <c r="G140" i="6"/>
  <c r="H136" i="6"/>
  <c r="H137" i="6"/>
  <c r="H129" i="6"/>
  <c r="H119" i="6"/>
  <c r="C87" i="6"/>
  <c r="D87" i="6"/>
  <c r="H158" i="6"/>
  <c r="I63" i="6"/>
  <c r="H172" i="6"/>
  <c r="C62" i="6"/>
  <c r="B104" i="6" s="1"/>
  <c r="C104" i="6" s="1"/>
  <c r="P53" i="6"/>
  <c r="P158" i="6" s="1"/>
  <c r="C36" i="6"/>
  <c r="I140" i="6"/>
  <c r="G136" i="6"/>
  <c r="G137" i="6"/>
  <c r="G116" i="6" s="1"/>
  <c r="H130" i="6"/>
  <c r="I58" i="6"/>
  <c r="I120" i="6"/>
  <c r="I20" i="6"/>
  <c r="I121" i="6"/>
  <c r="I130" i="6" s="1"/>
  <c r="J4" i="6"/>
  <c r="I18" i="6"/>
  <c r="I17" i="6" s="1"/>
  <c r="I16" i="6" s="1"/>
  <c r="I32" i="6" s="1"/>
  <c r="I157" i="6" s="1"/>
  <c r="I156" i="6" s="1"/>
  <c r="E129" i="6"/>
  <c r="E115" i="6" s="1"/>
  <c r="E153" i="6" s="1"/>
  <c r="E174" i="6" s="1"/>
  <c r="G129" i="6"/>
  <c r="G115" i="6" s="1"/>
  <c r="G153" i="6" s="1"/>
  <c r="G174" i="6" s="1"/>
  <c r="E128" i="6"/>
  <c r="C125" i="6"/>
  <c r="B125" i="6" s="1"/>
  <c r="G152" i="6"/>
  <c r="F170" i="6"/>
  <c r="F174" i="6"/>
  <c r="L141" i="6"/>
  <c r="M141" i="6"/>
  <c r="F130" i="6"/>
  <c r="F116" i="6" s="1"/>
  <c r="F154" i="6" s="1"/>
  <c r="F161" i="6" s="1"/>
  <c r="C123" i="6"/>
  <c r="B123" i="6" s="1"/>
  <c r="B71" i="6"/>
  <c r="Q141" i="6"/>
  <c r="G156" i="6"/>
  <c r="P141" i="6"/>
  <c r="J141" i="6"/>
  <c r="E141" i="6"/>
  <c r="F128" i="6"/>
  <c r="H136" i="5"/>
  <c r="H137" i="5"/>
  <c r="C87" i="5"/>
  <c r="H171" i="5"/>
  <c r="C57" i="5"/>
  <c r="B101" i="5" s="1"/>
  <c r="C62" i="5"/>
  <c r="B104" i="5" s="1"/>
  <c r="C104" i="5" s="1"/>
  <c r="H172" i="5"/>
  <c r="E54" i="5"/>
  <c r="F54" i="5" s="1"/>
  <c r="G54" i="5" s="1"/>
  <c r="H54" i="5" s="1"/>
  <c r="I54" i="5" s="1"/>
  <c r="J54" i="5" s="1"/>
  <c r="K54" i="5" s="1"/>
  <c r="L54" i="5" s="1"/>
  <c r="M54" i="5" s="1"/>
  <c r="N54" i="5" s="1"/>
  <c r="O54" i="5" s="1"/>
  <c r="P54" i="5" s="1"/>
  <c r="Q54" i="5" s="1"/>
  <c r="E158" i="5"/>
  <c r="C85" i="5"/>
  <c r="C74" i="5" s="1"/>
  <c r="D85" i="5"/>
  <c r="G137" i="5"/>
  <c r="G136" i="5"/>
  <c r="G115" i="5" s="1"/>
  <c r="D70" i="5"/>
  <c r="D69" i="5" s="1"/>
  <c r="I120" i="5"/>
  <c r="I18" i="5"/>
  <c r="J4" i="5"/>
  <c r="I20" i="5"/>
  <c r="I121" i="5"/>
  <c r="I130" i="5" s="1"/>
  <c r="G140" i="5"/>
  <c r="G141" i="5"/>
  <c r="F137" i="5"/>
  <c r="F136" i="5"/>
  <c r="H119" i="5"/>
  <c r="H129" i="5"/>
  <c r="B89" i="5"/>
  <c r="C90" i="5"/>
  <c r="C89" i="5" s="1"/>
  <c r="C73" i="5" s="1"/>
  <c r="E33" i="5"/>
  <c r="F33" i="5" s="1"/>
  <c r="G33" i="5" s="1"/>
  <c r="E157" i="5"/>
  <c r="E156" i="5" s="1"/>
  <c r="I58" i="5"/>
  <c r="I60" i="5"/>
  <c r="C53" i="5"/>
  <c r="H158" i="5"/>
  <c r="C158" i="5" s="1"/>
  <c r="B158" i="5" s="1"/>
  <c r="I140" i="5"/>
  <c r="I141" i="5"/>
  <c r="E136" i="5"/>
  <c r="E137" i="5"/>
  <c r="H139" i="5"/>
  <c r="C148" i="5"/>
  <c r="H130" i="5"/>
  <c r="I63" i="5"/>
  <c r="I65" i="5"/>
  <c r="E130" i="5"/>
  <c r="E116" i="5" s="1"/>
  <c r="E154" i="5" s="1"/>
  <c r="E161" i="5" s="1"/>
  <c r="E129" i="5"/>
  <c r="E115" i="5" s="1"/>
  <c r="E153" i="5" s="1"/>
  <c r="F128" i="5"/>
  <c r="B71" i="5"/>
  <c r="H17" i="5"/>
  <c r="G170" i="5"/>
  <c r="G152" i="5"/>
  <c r="Q141" i="5"/>
  <c r="O141" i="5"/>
  <c r="K141" i="5"/>
  <c r="F141" i="5"/>
  <c r="F129" i="5"/>
  <c r="F115" i="5" s="1"/>
  <c r="F153" i="5" s="1"/>
  <c r="F174" i="5" s="1"/>
  <c r="D91" i="5"/>
  <c r="E174" i="5"/>
  <c r="P141" i="5"/>
  <c r="C125" i="5"/>
  <c r="B125" i="5" s="1"/>
  <c r="F130" i="5"/>
  <c r="F116" i="5" s="1"/>
  <c r="F154" i="5" s="1"/>
  <c r="F161" i="5" s="1"/>
  <c r="C124" i="5"/>
  <c r="B124" i="5" s="1"/>
  <c r="C123" i="5"/>
  <c r="B123" i="5" s="1"/>
  <c r="G130" i="5"/>
  <c r="G116" i="5" s="1"/>
  <c r="G154" i="5" s="1"/>
  <c r="G161" i="5" s="1"/>
  <c r="L141" i="5"/>
  <c r="I140" i="4"/>
  <c r="H136" i="3"/>
  <c r="H137" i="3"/>
  <c r="B89" i="3"/>
  <c r="C90" i="3"/>
  <c r="C89" i="3" s="1"/>
  <c r="C73" i="3" s="1"/>
  <c r="C53" i="3"/>
  <c r="H158" i="3"/>
  <c r="C158" i="3" s="1"/>
  <c r="B158" i="3" s="1"/>
  <c r="D70" i="3"/>
  <c r="D69" i="3" s="1"/>
  <c r="E33" i="3"/>
  <c r="F33" i="3" s="1"/>
  <c r="G33" i="3" s="1"/>
  <c r="E157" i="3"/>
  <c r="C85" i="3"/>
  <c r="H139" i="3"/>
  <c r="C148" i="3"/>
  <c r="C62" i="3"/>
  <c r="B104" i="3" s="1"/>
  <c r="C104" i="3" s="1"/>
  <c r="H172" i="3"/>
  <c r="E137" i="3"/>
  <c r="E136" i="3"/>
  <c r="H16" i="3"/>
  <c r="G136" i="3"/>
  <c r="G115" i="3" s="1"/>
  <c r="G137" i="3"/>
  <c r="H130" i="3"/>
  <c r="H129" i="3"/>
  <c r="H119" i="3"/>
  <c r="H171" i="3"/>
  <c r="C57" i="3"/>
  <c r="B101" i="3" s="1"/>
  <c r="E54" i="3"/>
  <c r="F54" i="3" s="1"/>
  <c r="G54" i="3" s="1"/>
  <c r="H54" i="3" s="1"/>
  <c r="I54" i="3" s="1"/>
  <c r="J54" i="3" s="1"/>
  <c r="K54" i="3" s="1"/>
  <c r="L54" i="3" s="1"/>
  <c r="M54" i="3" s="1"/>
  <c r="N54" i="3" s="1"/>
  <c r="O54" i="3" s="1"/>
  <c r="P54" i="3" s="1"/>
  <c r="Q54" i="3" s="1"/>
  <c r="E158" i="3"/>
  <c r="F136" i="3"/>
  <c r="F137" i="3"/>
  <c r="F116" i="3" s="1"/>
  <c r="C70" i="3"/>
  <c r="I121" i="3"/>
  <c r="I130" i="3" s="1"/>
  <c r="I18" i="3"/>
  <c r="I17" i="3" s="1"/>
  <c r="I16" i="3" s="1"/>
  <c r="I32" i="3" s="1"/>
  <c r="I157" i="3" s="1"/>
  <c r="I156" i="3" s="1"/>
  <c r="I20" i="3"/>
  <c r="J4" i="3"/>
  <c r="I120" i="3"/>
  <c r="G140" i="3"/>
  <c r="C87" i="3"/>
  <c r="E129" i="3"/>
  <c r="E115" i="3" s="1"/>
  <c r="E153" i="3" s="1"/>
  <c r="E174" i="3" s="1"/>
  <c r="E141" i="3"/>
  <c r="H60" i="3"/>
  <c r="H65" i="3"/>
  <c r="F170" i="3"/>
  <c r="L141" i="3"/>
  <c r="K141" i="3"/>
  <c r="G152" i="3"/>
  <c r="C124" i="3"/>
  <c r="B124" i="3" s="1"/>
  <c r="P141" i="3"/>
  <c r="F141" i="3"/>
  <c r="G130" i="3"/>
  <c r="G116" i="3" s="1"/>
  <c r="F129" i="3"/>
  <c r="F115" i="3" s="1"/>
  <c r="F153" i="3" s="1"/>
  <c r="F174" i="3" s="1"/>
  <c r="I141" i="3"/>
  <c r="Q141" i="3"/>
  <c r="E130" i="3"/>
  <c r="E116" i="3" s="1"/>
  <c r="E154" i="3" s="1"/>
  <c r="E161" i="3" s="1"/>
  <c r="F128" i="3"/>
  <c r="C125" i="3"/>
  <c r="B125" i="3" s="1"/>
  <c r="G128" i="3"/>
  <c r="H130" i="4"/>
  <c r="H158" i="4"/>
  <c r="B89" i="4"/>
  <c r="C90" i="4"/>
  <c r="C89" i="4" s="1"/>
  <c r="C73" i="4" s="1"/>
  <c r="D90" i="4"/>
  <c r="D89" i="4" s="1"/>
  <c r="D73" i="4" s="1"/>
  <c r="C70" i="4"/>
  <c r="C57" i="4"/>
  <c r="B101" i="4" s="1"/>
  <c r="H171" i="4"/>
  <c r="C87" i="4"/>
  <c r="D87" i="4"/>
  <c r="E33" i="4"/>
  <c r="F33" i="4" s="1"/>
  <c r="G33" i="4" s="1"/>
  <c r="E157" i="4"/>
  <c r="H137" i="4"/>
  <c r="H136" i="4"/>
  <c r="I18" i="4"/>
  <c r="I17" i="4" s="1"/>
  <c r="I16" i="4" s="1"/>
  <c r="I32" i="4" s="1"/>
  <c r="I157" i="4" s="1"/>
  <c r="I156" i="4" s="1"/>
  <c r="I20" i="4"/>
  <c r="I120" i="4"/>
  <c r="I121" i="4"/>
  <c r="I130" i="4" s="1"/>
  <c r="J4" i="4"/>
  <c r="H139" i="4"/>
  <c r="C148" i="4"/>
  <c r="F137" i="4"/>
  <c r="F136" i="4"/>
  <c r="F115" i="4" s="1"/>
  <c r="F153" i="4" s="1"/>
  <c r="F174" i="4" s="1"/>
  <c r="E158" i="4"/>
  <c r="E54" i="4"/>
  <c r="F54" i="4" s="1"/>
  <c r="G54" i="4" s="1"/>
  <c r="H54" i="4" s="1"/>
  <c r="I54" i="4" s="1"/>
  <c r="J54" i="4" s="1"/>
  <c r="K54" i="4" s="1"/>
  <c r="L54" i="4" s="1"/>
  <c r="M54" i="4" s="1"/>
  <c r="N54" i="4" s="1"/>
  <c r="C85" i="4"/>
  <c r="C74" i="4" s="1"/>
  <c r="D70" i="4"/>
  <c r="D69" i="4" s="1"/>
  <c r="H129" i="4"/>
  <c r="H119" i="4"/>
  <c r="O36" i="4"/>
  <c r="O123" i="4"/>
  <c r="C123" i="4" s="1"/>
  <c r="B123" i="4" s="1"/>
  <c r="C37" i="4"/>
  <c r="B86" i="4" s="1"/>
  <c r="J140" i="4"/>
  <c r="E136" i="4"/>
  <c r="E137" i="4"/>
  <c r="E116" i="4" s="1"/>
  <c r="F179" i="4"/>
  <c r="F182" i="4" s="1"/>
  <c r="F178" i="4"/>
  <c r="G140" i="4"/>
  <c r="G137" i="4"/>
  <c r="G116" i="4" s="1"/>
  <c r="G136" i="4"/>
  <c r="G115" i="4" s="1"/>
  <c r="G153" i="4" s="1"/>
  <c r="G174" i="4" s="1"/>
  <c r="C62" i="4"/>
  <c r="B104" i="4" s="1"/>
  <c r="C104" i="4" s="1"/>
  <c r="H172" i="4"/>
  <c r="I58" i="4"/>
  <c r="I60" i="4"/>
  <c r="F156" i="4"/>
  <c r="E170" i="4"/>
  <c r="L141" i="4"/>
  <c r="O141" i="4"/>
  <c r="M141" i="4"/>
  <c r="G128" i="4"/>
  <c r="E128" i="4"/>
  <c r="H17" i="4"/>
  <c r="H65" i="4"/>
  <c r="I141" i="4"/>
  <c r="F128" i="4"/>
  <c r="C125" i="4"/>
  <c r="B125" i="4" s="1"/>
  <c r="G152" i="4"/>
  <c r="P141" i="4"/>
  <c r="F141" i="4"/>
  <c r="E129" i="4"/>
  <c r="E115" i="4" s="1"/>
  <c r="E153" i="4" s="1"/>
  <c r="E174" i="4" s="1"/>
  <c r="N141" i="4"/>
  <c r="E141" i="4"/>
  <c r="F130" i="4"/>
  <c r="F116" i="4" s="1"/>
  <c r="F154" i="4" s="1"/>
  <c r="F161" i="4" s="1"/>
  <c r="C90" i="7"/>
  <c r="C89" i="7" s="1"/>
  <c r="C73" i="7" s="1"/>
  <c r="B89" i="7"/>
  <c r="C70" i="7"/>
  <c r="H171" i="7"/>
  <c r="C57" i="7"/>
  <c r="B101" i="7" s="1"/>
  <c r="H158" i="7"/>
  <c r="O36" i="7"/>
  <c r="O123" i="7"/>
  <c r="E54" i="7"/>
  <c r="F54" i="7" s="1"/>
  <c r="G54" i="7" s="1"/>
  <c r="H54" i="7" s="1"/>
  <c r="I54" i="7" s="1"/>
  <c r="J54" i="7" s="1"/>
  <c r="K54" i="7" s="1"/>
  <c r="L54" i="7" s="1"/>
  <c r="M54" i="7" s="1"/>
  <c r="N54" i="7" s="1"/>
  <c r="E158" i="7"/>
  <c r="I18" i="7"/>
  <c r="I20" i="7"/>
  <c r="J4" i="7"/>
  <c r="I121" i="7"/>
  <c r="I130" i="7" s="1"/>
  <c r="I120" i="7"/>
  <c r="G137" i="7"/>
  <c r="G136" i="7"/>
  <c r="E33" i="7"/>
  <c r="F33" i="7" s="1"/>
  <c r="G33" i="7" s="1"/>
  <c r="E157" i="7"/>
  <c r="E156" i="7" s="1"/>
  <c r="H136" i="7"/>
  <c r="H137" i="7"/>
  <c r="C87" i="7"/>
  <c r="D87" i="7"/>
  <c r="I140" i="7"/>
  <c r="F137" i="7"/>
  <c r="F136" i="7"/>
  <c r="H130" i="7"/>
  <c r="D70" i="7"/>
  <c r="D69" i="7" s="1"/>
  <c r="E137" i="7"/>
  <c r="E136" i="7"/>
  <c r="H129" i="7"/>
  <c r="H119" i="7"/>
  <c r="H172" i="7"/>
  <c r="C62" i="7"/>
  <c r="B104" i="7" s="1"/>
  <c r="C104" i="7" s="1"/>
  <c r="J140" i="7"/>
  <c r="C148" i="7"/>
  <c r="H139" i="7"/>
  <c r="C85" i="7"/>
  <c r="C74" i="7" s="1"/>
  <c r="I63" i="7"/>
  <c r="I58" i="7"/>
  <c r="C123" i="7"/>
  <c r="B123" i="7" s="1"/>
  <c r="F156" i="7"/>
  <c r="E130" i="7"/>
  <c r="E116" i="7" s="1"/>
  <c r="E154" i="7" s="1"/>
  <c r="E161" i="7" s="1"/>
  <c r="G141" i="7"/>
  <c r="H17" i="7"/>
  <c r="O141" i="7"/>
  <c r="G156" i="7"/>
  <c r="Q141" i="7"/>
  <c r="M141" i="7"/>
  <c r="G130" i="7"/>
  <c r="G116" i="7" s="1"/>
  <c r="G154" i="7" s="1"/>
  <c r="G161" i="7" s="1"/>
  <c r="E129" i="7"/>
  <c r="E115" i="7" s="1"/>
  <c r="E153" i="7" s="1"/>
  <c r="E174" i="7" s="1"/>
  <c r="P141" i="7"/>
  <c r="K141" i="7"/>
  <c r="F129" i="7"/>
  <c r="F115" i="7" s="1"/>
  <c r="F153" i="7" s="1"/>
  <c r="F174" i="7" s="1"/>
  <c r="C124" i="7"/>
  <c r="B124" i="7" s="1"/>
  <c r="F141" i="7"/>
  <c r="G128" i="7"/>
  <c r="F130" i="7"/>
  <c r="F116" i="7" s="1"/>
  <c r="F154" i="7" s="1"/>
  <c r="F161" i="7" s="1"/>
  <c r="F128" i="7"/>
  <c r="C125" i="7"/>
  <c r="B125" i="7" s="1"/>
  <c r="B71" i="7"/>
  <c r="G129" i="7"/>
  <c r="G115" i="7" s="1"/>
  <c r="G153" i="7" s="1"/>
  <c r="G174" i="7" s="1"/>
  <c r="E170" i="7"/>
  <c r="E116" i="2"/>
  <c r="C89" i="2"/>
  <c r="C73" i="2" s="1"/>
  <c r="C74" i="2"/>
  <c r="B70" i="2"/>
  <c r="C72" i="2"/>
  <c r="D69" i="2"/>
  <c r="I17" i="2"/>
  <c r="H129" i="2"/>
  <c r="H115" i="2" s="1"/>
  <c r="H130" i="2"/>
  <c r="H116" i="2" s="1"/>
  <c r="I129" i="2"/>
  <c r="D91" i="2"/>
  <c r="I130" i="2"/>
  <c r="E114" i="2"/>
  <c r="H139" i="2"/>
  <c r="H17" i="2"/>
  <c r="E32" i="2"/>
  <c r="D90" i="2"/>
  <c r="D89" i="2" s="1"/>
  <c r="D73" i="2" s="1"/>
  <c r="D87" i="2"/>
  <c r="D85" i="2"/>
  <c r="E128" i="2"/>
  <c r="G114" i="2"/>
  <c r="G128" i="2"/>
  <c r="G140" i="2"/>
  <c r="J140" i="2"/>
  <c r="P140" i="2"/>
  <c r="F114" i="2"/>
  <c r="F128" i="2"/>
  <c r="F140" i="2"/>
  <c r="K140" i="2"/>
  <c r="N140" i="2"/>
  <c r="Q140" i="2"/>
  <c r="M140" i="2"/>
  <c r="H114" i="2"/>
  <c r="H128" i="2"/>
  <c r="E140" i="2"/>
  <c r="L140" i="2"/>
  <c r="O140" i="2"/>
  <c r="P36" i="2"/>
  <c r="P53" i="2" s="1"/>
  <c r="P158" i="2" s="1"/>
  <c r="P123" i="2"/>
  <c r="I36" i="2"/>
  <c r="I123" i="2"/>
  <c r="I140" i="2"/>
  <c r="J120" i="2"/>
  <c r="J121" i="2"/>
  <c r="C45" i="2"/>
  <c r="B91" i="2" s="1"/>
  <c r="B89" i="2" s="1"/>
  <c r="J20" i="2"/>
  <c r="J18" i="2"/>
  <c r="E157" i="2"/>
  <c r="E33" i="2"/>
  <c r="F16" i="2"/>
  <c r="F32" i="2" s="1"/>
  <c r="F157" i="2" s="1"/>
  <c r="C57" i="2"/>
  <c r="B101" i="2" s="1"/>
  <c r="B94" i="2" s="1"/>
  <c r="G36" i="2"/>
  <c r="G53" i="2" s="1"/>
  <c r="G158" i="2" s="1"/>
  <c r="E36" i="2"/>
  <c r="E53" i="2" s="1"/>
  <c r="E158" i="2" s="1"/>
  <c r="F36" i="2"/>
  <c r="F53" i="2" s="1"/>
  <c r="F158" i="2" s="1"/>
  <c r="C148" i="2"/>
  <c r="C24" i="2"/>
  <c r="K36" i="2"/>
  <c r="K53" i="2" s="1"/>
  <c r="K158" i="2" s="1"/>
  <c r="L36" i="2"/>
  <c r="L53" i="2" s="1"/>
  <c r="L158" i="2" s="1"/>
  <c r="M36" i="2"/>
  <c r="M53" i="2" s="1"/>
  <c r="M158" i="2" s="1"/>
  <c r="H171" i="2"/>
  <c r="H170" i="2" s="1"/>
  <c r="O36" i="2"/>
  <c r="O53" i="2" s="1"/>
  <c r="O158" i="2" s="1"/>
  <c r="N36" i="2"/>
  <c r="N53" i="2" s="1"/>
  <c r="N158" i="2" s="1"/>
  <c r="J36" i="2"/>
  <c r="J53" i="2" s="1"/>
  <c r="J158" i="2" s="1"/>
  <c r="H36" i="2"/>
  <c r="H53" i="2" s="1"/>
  <c r="I63" i="2"/>
  <c r="I133" i="2" s="1"/>
  <c r="H60" i="2"/>
  <c r="K4" i="2"/>
  <c r="E170" i="2"/>
  <c r="I49" i="1"/>
  <c r="H65" i="1"/>
  <c r="H66" i="1" s="1"/>
  <c r="P66" i="1"/>
  <c r="J66" i="1"/>
  <c r="I66" i="1"/>
  <c r="H49" i="1"/>
  <c r="H50" i="1" s="1"/>
  <c r="K66" i="1"/>
  <c r="Q66" i="1"/>
  <c r="F49" i="1"/>
  <c r="E35" i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Q49" i="1"/>
  <c r="G50" i="1"/>
  <c r="E49" i="1"/>
  <c r="K50" i="1"/>
  <c r="L49" i="1"/>
  <c r="L50" i="1" s="1"/>
  <c r="J50" i="1"/>
  <c r="P49" i="1"/>
  <c r="M66" i="1"/>
  <c r="O66" i="1"/>
  <c r="N66" i="1"/>
  <c r="L66" i="1"/>
  <c r="E66" i="1"/>
  <c r="C139" i="6" l="1"/>
  <c r="B139" i="6" s="1"/>
  <c r="H140" i="6"/>
  <c r="C140" i="6" s="1"/>
  <c r="C101" i="6"/>
  <c r="B94" i="6"/>
  <c r="H170" i="6"/>
  <c r="H16" i="6"/>
  <c r="G34" i="6"/>
  <c r="H115" i="6"/>
  <c r="H114" i="6"/>
  <c r="H128" i="6"/>
  <c r="I172" i="6"/>
  <c r="I133" i="6"/>
  <c r="H116" i="6"/>
  <c r="I132" i="6"/>
  <c r="I176" i="6"/>
  <c r="I129" i="6"/>
  <c r="I119" i="6"/>
  <c r="J121" i="6"/>
  <c r="J130" i="6" s="1"/>
  <c r="J120" i="6"/>
  <c r="J18" i="6"/>
  <c r="K4" i="6"/>
  <c r="J20" i="6"/>
  <c r="E179" i="6"/>
  <c r="E182" i="6" s="1"/>
  <c r="E178" i="6"/>
  <c r="G179" i="6"/>
  <c r="G182" i="6" s="1"/>
  <c r="G178" i="6"/>
  <c r="G181" i="6"/>
  <c r="F179" i="6"/>
  <c r="F182" i="6" s="1"/>
  <c r="F178" i="6"/>
  <c r="F160" i="6"/>
  <c r="E154" i="6"/>
  <c r="E161" i="6" s="1"/>
  <c r="D90" i="6"/>
  <c r="D89" i="6" s="1"/>
  <c r="D73" i="6" s="1"/>
  <c r="G141" i="6"/>
  <c r="G154" i="6" s="1"/>
  <c r="G161" i="6" s="1"/>
  <c r="I65" i="6"/>
  <c r="C74" i="6"/>
  <c r="I171" i="6"/>
  <c r="I170" i="6" s="1"/>
  <c r="C158" i="6"/>
  <c r="B158" i="6" s="1"/>
  <c r="I141" i="6"/>
  <c r="I60" i="6"/>
  <c r="D85" i="6"/>
  <c r="D74" i="6" s="1"/>
  <c r="P54" i="6"/>
  <c r="Q54" i="6" s="1"/>
  <c r="C53" i="6"/>
  <c r="H170" i="5"/>
  <c r="B94" i="5"/>
  <c r="C101" i="5"/>
  <c r="I119" i="5"/>
  <c r="I129" i="5"/>
  <c r="J18" i="5"/>
  <c r="J120" i="5"/>
  <c r="J121" i="5"/>
  <c r="J20" i="5"/>
  <c r="K4" i="5"/>
  <c r="H128" i="5"/>
  <c r="H114" i="5"/>
  <c r="H115" i="5"/>
  <c r="C72" i="5"/>
  <c r="G34" i="5"/>
  <c r="I176" i="5"/>
  <c r="I132" i="5"/>
  <c r="J58" i="5"/>
  <c r="J60" i="5"/>
  <c r="C139" i="5"/>
  <c r="B139" i="5" s="1"/>
  <c r="H140" i="5"/>
  <c r="C140" i="5" s="1"/>
  <c r="H141" i="5"/>
  <c r="C141" i="5" s="1"/>
  <c r="H116" i="5"/>
  <c r="I172" i="5"/>
  <c r="I133" i="5"/>
  <c r="J63" i="5"/>
  <c r="J65" i="5"/>
  <c r="H16" i="5"/>
  <c r="F178" i="5"/>
  <c r="F179" i="5"/>
  <c r="F182" i="5" s="1"/>
  <c r="E179" i="5"/>
  <c r="E182" i="5" s="1"/>
  <c r="E178" i="5"/>
  <c r="F160" i="5"/>
  <c r="G160" i="5"/>
  <c r="D87" i="5"/>
  <c r="G153" i="5"/>
  <c r="G174" i="5" s="1"/>
  <c r="I17" i="5"/>
  <c r="I16" i="5" s="1"/>
  <c r="I32" i="5" s="1"/>
  <c r="I157" i="5" s="1"/>
  <c r="I156" i="5" s="1"/>
  <c r="D90" i="5"/>
  <c r="D89" i="5" s="1"/>
  <c r="D73" i="5" s="1"/>
  <c r="I171" i="5"/>
  <c r="I170" i="5" s="1"/>
  <c r="E160" i="5"/>
  <c r="G34" i="3"/>
  <c r="H140" i="3"/>
  <c r="C140" i="3" s="1"/>
  <c r="C139" i="3"/>
  <c r="B139" i="3" s="1"/>
  <c r="H32" i="3"/>
  <c r="H116" i="3"/>
  <c r="H115" i="3"/>
  <c r="H128" i="3"/>
  <c r="H114" i="3"/>
  <c r="H170" i="3"/>
  <c r="B94" i="3"/>
  <c r="C101" i="3"/>
  <c r="C69" i="3"/>
  <c r="B70" i="3"/>
  <c r="J121" i="3"/>
  <c r="J130" i="3" s="1"/>
  <c r="K4" i="3"/>
  <c r="J120" i="3"/>
  <c r="J18" i="3"/>
  <c r="J20" i="3"/>
  <c r="I129" i="3"/>
  <c r="I119" i="3"/>
  <c r="E179" i="3"/>
  <c r="E182" i="3" s="1"/>
  <c r="E178" i="3"/>
  <c r="I58" i="3"/>
  <c r="I63" i="3"/>
  <c r="F179" i="3"/>
  <c r="F182" i="3" s="1"/>
  <c r="F178" i="3"/>
  <c r="D90" i="3"/>
  <c r="D89" i="3" s="1"/>
  <c r="D73" i="3" s="1"/>
  <c r="G141" i="3"/>
  <c r="G154" i="3" s="1"/>
  <c r="G161" i="3" s="1"/>
  <c r="D87" i="3"/>
  <c r="E156" i="3"/>
  <c r="E160" i="3" s="1"/>
  <c r="D85" i="3"/>
  <c r="F154" i="3"/>
  <c r="F161" i="3" s="1"/>
  <c r="C74" i="3"/>
  <c r="G153" i="3"/>
  <c r="G174" i="3" s="1"/>
  <c r="C83" i="3"/>
  <c r="C93" i="3" s="1"/>
  <c r="H116" i="4"/>
  <c r="C72" i="4"/>
  <c r="B73" i="4"/>
  <c r="C69" i="4"/>
  <c r="B70" i="4"/>
  <c r="B94" i="4"/>
  <c r="C101" i="4"/>
  <c r="H170" i="4"/>
  <c r="G34" i="4"/>
  <c r="I119" i="4"/>
  <c r="I129" i="4"/>
  <c r="J20" i="4"/>
  <c r="J120" i="4"/>
  <c r="J121" i="4"/>
  <c r="J130" i="4" s="1"/>
  <c r="J18" i="4"/>
  <c r="J17" i="4" s="1"/>
  <c r="J16" i="4" s="1"/>
  <c r="J32" i="4" s="1"/>
  <c r="J157" i="4" s="1"/>
  <c r="J156" i="4" s="1"/>
  <c r="K4" i="4"/>
  <c r="C139" i="4"/>
  <c r="B139" i="4" s="1"/>
  <c r="H140" i="4"/>
  <c r="C140" i="4" s="1"/>
  <c r="H115" i="4"/>
  <c r="H114" i="4"/>
  <c r="H128" i="4"/>
  <c r="C36" i="4"/>
  <c r="O53" i="4"/>
  <c r="G179" i="4"/>
  <c r="G182" i="4" s="1"/>
  <c r="G178" i="4"/>
  <c r="I132" i="4"/>
  <c r="J58" i="4"/>
  <c r="H16" i="4"/>
  <c r="I63" i="4"/>
  <c r="I65" i="4"/>
  <c r="E178" i="4"/>
  <c r="E179" i="4"/>
  <c r="E182" i="4" s="1"/>
  <c r="C83" i="4"/>
  <c r="C93" i="4" s="1"/>
  <c r="E156" i="4"/>
  <c r="J141" i="4"/>
  <c r="E154" i="4"/>
  <c r="E161" i="4" s="1"/>
  <c r="F181" i="4"/>
  <c r="G141" i="4"/>
  <c r="G154" i="4" s="1"/>
  <c r="G161" i="4" s="1"/>
  <c r="D85" i="4"/>
  <c r="I171" i="4"/>
  <c r="F160" i="4"/>
  <c r="C72" i="7"/>
  <c r="B70" i="7"/>
  <c r="C69" i="7"/>
  <c r="H170" i="7"/>
  <c r="C101" i="7"/>
  <c r="B94" i="7"/>
  <c r="O53" i="7"/>
  <c r="C36" i="7"/>
  <c r="J120" i="7"/>
  <c r="J121" i="7"/>
  <c r="J18" i="7"/>
  <c r="K4" i="7"/>
  <c r="J20" i="7"/>
  <c r="I129" i="7"/>
  <c r="I119" i="7"/>
  <c r="G34" i="7"/>
  <c r="H116" i="7"/>
  <c r="H115" i="7"/>
  <c r="H128" i="7"/>
  <c r="H114" i="7"/>
  <c r="H140" i="7"/>
  <c r="C140" i="7" s="1"/>
  <c r="C139" i="7"/>
  <c r="B139" i="7" s="1"/>
  <c r="H141" i="7"/>
  <c r="I172" i="7"/>
  <c r="I133" i="7"/>
  <c r="I132" i="7"/>
  <c r="I176" i="7"/>
  <c r="H16" i="7"/>
  <c r="E179" i="7"/>
  <c r="E182" i="7" s="1"/>
  <c r="E178" i="7"/>
  <c r="F179" i="7"/>
  <c r="F182" i="7" s="1"/>
  <c r="F178" i="7"/>
  <c r="G178" i="7"/>
  <c r="G179" i="7"/>
  <c r="G182" i="7" s="1"/>
  <c r="D85" i="7"/>
  <c r="I60" i="7"/>
  <c r="I171" i="7"/>
  <c r="I170" i="7" s="1"/>
  <c r="I141" i="7"/>
  <c r="J141" i="7"/>
  <c r="E160" i="7"/>
  <c r="D90" i="7"/>
  <c r="D89" i="7" s="1"/>
  <c r="D73" i="7" s="1"/>
  <c r="C83" i="7"/>
  <c r="C93" i="7" s="1"/>
  <c r="I17" i="7"/>
  <c r="I16" i="7" s="1"/>
  <c r="I32" i="7" s="1"/>
  <c r="I157" i="7" s="1"/>
  <c r="I156" i="7" s="1"/>
  <c r="I65" i="7"/>
  <c r="F160" i="7"/>
  <c r="G160" i="7"/>
  <c r="F153" i="2"/>
  <c r="G153" i="2"/>
  <c r="C139" i="2"/>
  <c r="B139" i="2" s="1"/>
  <c r="H140" i="2"/>
  <c r="B73" i="2"/>
  <c r="D83" i="2"/>
  <c r="D74" i="2"/>
  <c r="B74" i="2" s="1"/>
  <c r="C101" i="2"/>
  <c r="I53" i="2"/>
  <c r="I158" i="2" s="1"/>
  <c r="G141" i="2"/>
  <c r="G154" i="2" s="1"/>
  <c r="M141" i="2"/>
  <c r="J119" i="2"/>
  <c r="J129" i="2"/>
  <c r="J130" i="2"/>
  <c r="I128" i="2"/>
  <c r="J141" i="2"/>
  <c r="K141" i="2"/>
  <c r="N141" i="2"/>
  <c r="Q141" i="2"/>
  <c r="I141" i="2"/>
  <c r="G152" i="2"/>
  <c r="F152" i="2"/>
  <c r="P141" i="2"/>
  <c r="F141" i="2"/>
  <c r="F154" i="2" s="1"/>
  <c r="C140" i="2"/>
  <c r="E141" i="2"/>
  <c r="L141" i="2"/>
  <c r="O141" i="2"/>
  <c r="K120" i="2"/>
  <c r="K121" i="2"/>
  <c r="K130" i="2" s="1"/>
  <c r="J17" i="2"/>
  <c r="K18" i="2"/>
  <c r="K20" i="2"/>
  <c r="G16" i="2"/>
  <c r="G32" i="2" s="1"/>
  <c r="G157" i="2" s="1"/>
  <c r="F156" i="2"/>
  <c r="F161" i="2"/>
  <c r="F33" i="2"/>
  <c r="E156" i="2"/>
  <c r="E152" i="2"/>
  <c r="G174" i="2"/>
  <c r="F174" i="2"/>
  <c r="E54" i="2"/>
  <c r="F54" i="2" s="1"/>
  <c r="G54" i="2" s="1"/>
  <c r="I65" i="2"/>
  <c r="J63" i="2" s="1"/>
  <c r="J133" i="2" s="1"/>
  <c r="H16" i="2"/>
  <c r="I172" i="2"/>
  <c r="I58" i="2"/>
  <c r="L4" i="2"/>
  <c r="I50" i="1"/>
  <c r="P50" i="1"/>
  <c r="F50" i="1"/>
  <c r="E50" i="1"/>
  <c r="Q50" i="1"/>
  <c r="C77" i="6" l="1"/>
  <c r="B77" i="6" s="1"/>
  <c r="C94" i="6"/>
  <c r="H32" i="6"/>
  <c r="H153" i="6"/>
  <c r="H152" i="6"/>
  <c r="I135" i="6"/>
  <c r="I114" i="6"/>
  <c r="I152" i="6" s="1"/>
  <c r="I128" i="6"/>
  <c r="J129" i="6"/>
  <c r="J119" i="6"/>
  <c r="K20" i="6"/>
  <c r="K120" i="6"/>
  <c r="K18" i="6"/>
  <c r="L4" i="6"/>
  <c r="K121" i="6"/>
  <c r="F164" i="6"/>
  <c r="F167" i="6" s="1"/>
  <c r="F163" i="6"/>
  <c r="E160" i="6"/>
  <c r="G160" i="6"/>
  <c r="J63" i="6"/>
  <c r="J58" i="6"/>
  <c r="J60" i="6"/>
  <c r="H141" i="6"/>
  <c r="C141" i="6" s="1"/>
  <c r="C72" i="6"/>
  <c r="J17" i="6"/>
  <c r="E181" i="6"/>
  <c r="F181" i="6"/>
  <c r="D72" i="6"/>
  <c r="B73" i="6"/>
  <c r="B74" i="6"/>
  <c r="D93" i="2"/>
  <c r="D96" i="2" s="1"/>
  <c r="C94" i="5"/>
  <c r="C77" i="5"/>
  <c r="B77" i="5" s="1"/>
  <c r="I114" i="5"/>
  <c r="I152" i="5" s="1"/>
  <c r="I128" i="5"/>
  <c r="J129" i="5"/>
  <c r="J119" i="5"/>
  <c r="J130" i="5"/>
  <c r="K120" i="5"/>
  <c r="K20" i="5"/>
  <c r="L4" i="5"/>
  <c r="K121" i="5"/>
  <c r="K130" i="5" s="1"/>
  <c r="K18" i="5"/>
  <c r="H152" i="5"/>
  <c r="H153" i="5"/>
  <c r="I135" i="5"/>
  <c r="J171" i="5"/>
  <c r="J132" i="5"/>
  <c r="J176" i="5"/>
  <c r="K58" i="5"/>
  <c r="H154" i="5"/>
  <c r="J172" i="5"/>
  <c r="J133" i="5"/>
  <c r="K63" i="5"/>
  <c r="K65" i="5"/>
  <c r="H32" i="5"/>
  <c r="F164" i="5"/>
  <c r="F167" i="5" s="1"/>
  <c r="F163" i="5"/>
  <c r="G164" i="5"/>
  <c r="G167" i="5" s="1"/>
  <c r="G163" i="5"/>
  <c r="D83" i="5"/>
  <c r="D93" i="5" s="1"/>
  <c r="D96" i="5" s="1"/>
  <c r="D74" i="5"/>
  <c r="G179" i="5"/>
  <c r="G182" i="5" s="1"/>
  <c r="G178" i="5"/>
  <c r="E163" i="5"/>
  <c r="E164" i="5"/>
  <c r="E167" i="5" s="1"/>
  <c r="J17" i="5"/>
  <c r="J16" i="5" s="1"/>
  <c r="J32" i="5" s="1"/>
  <c r="J157" i="5" s="1"/>
  <c r="J156" i="5" s="1"/>
  <c r="B73" i="5"/>
  <c r="F181" i="5"/>
  <c r="E181" i="5"/>
  <c r="H157" i="3"/>
  <c r="H153" i="3"/>
  <c r="H152" i="3"/>
  <c r="C94" i="3"/>
  <c r="C96" i="3" s="1"/>
  <c r="C77" i="3"/>
  <c r="B77" i="3" s="1"/>
  <c r="B69" i="3"/>
  <c r="K20" i="3"/>
  <c r="L4" i="3"/>
  <c r="K18" i="3"/>
  <c r="K17" i="3" s="1"/>
  <c r="K16" i="3" s="1"/>
  <c r="K32" i="3" s="1"/>
  <c r="K157" i="3" s="1"/>
  <c r="K156" i="3" s="1"/>
  <c r="K121" i="3"/>
  <c r="K120" i="3"/>
  <c r="J119" i="3"/>
  <c r="J129" i="3"/>
  <c r="I128" i="3"/>
  <c r="I171" i="3"/>
  <c r="I132" i="3"/>
  <c r="I176" i="3"/>
  <c r="I133" i="3"/>
  <c r="I172" i="3"/>
  <c r="G160" i="3"/>
  <c r="E164" i="3"/>
  <c r="E167" i="3" s="1"/>
  <c r="E163" i="3"/>
  <c r="D83" i="3"/>
  <c r="D93" i="3" s="1"/>
  <c r="D96" i="3" s="1"/>
  <c r="D74" i="3"/>
  <c r="F160" i="3"/>
  <c r="G178" i="3"/>
  <c r="G179" i="3"/>
  <c r="G182" i="3" s="1"/>
  <c r="G181" i="3"/>
  <c r="E181" i="3"/>
  <c r="I65" i="3"/>
  <c r="F181" i="3"/>
  <c r="B73" i="3"/>
  <c r="C72" i="3"/>
  <c r="H33" i="3"/>
  <c r="I33" i="3" s="1"/>
  <c r="H141" i="3"/>
  <c r="C141" i="3" s="1"/>
  <c r="J17" i="3"/>
  <c r="I60" i="3"/>
  <c r="C76" i="4"/>
  <c r="B69" i="4"/>
  <c r="C94" i="4"/>
  <c r="C96" i="4" s="1"/>
  <c r="C77" i="4"/>
  <c r="B77" i="4" s="1"/>
  <c r="I128" i="4"/>
  <c r="J129" i="4"/>
  <c r="J119" i="4"/>
  <c r="K120" i="4"/>
  <c r="K121" i="4"/>
  <c r="K20" i="4"/>
  <c r="K18" i="4"/>
  <c r="K17" i="4" s="1"/>
  <c r="L4" i="4"/>
  <c r="H153" i="4"/>
  <c r="H152" i="4"/>
  <c r="O54" i="4"/>
  <c r="P54" i="4" s="1"/>
  <c r="Q54" i="4" s="1"/>
  <c r="C53" i="4"/>
  <c r="O158" i="4"/>
  <c r="C158" i="4" s="1"/>
  <c r="B158" i="4" s="1"/>
  <c r="J171" i="4"/>
  <c r="J132" i="4"/>
  <c r="H32" i="4"/>
  <c r="I172" i="4"/>
  <c r="I133" i="4"/>
  <c r="J63" i="4"/>
  <c r="J65" i="4"/>
  <c r="G160" i="4"/>
  <c r="D83" i="4"/>
  <c r="D93" i="4" s="1"/>
  <c r="D96" i="4" s="1"/>
  <c r="D74" i="4"/>
  <c r="F164" i="4"/>
  <c r="F167" i="4" s="1"/>
  <c r="F163" i="4"/>
  <c r="I176" i="4"/>
  <c r="E181" i="4"/>
  <c r="J60" i="4"/>
  <c r="E160" i="4"/>
  <c r="H141" i="4"/>
  <c r="C141" i="4" s="1"/>
  <c r="G181" i="4"/>
  <c r="C76" i="7"/>
  <c r="B69" i="7"/>
  <c r="C77" i="7"/>
  <c r="B77" i="7" s="1"/>
  <c r="C94" i="7"/>
  <c r="C96" i="7" s="1"/>
  <c r="C53" i="7"/>
  <c r="O54" i="7"/>
  <c r="P54" i="7" s="1"/>
  <c r="Q54" i="7" s="1"/>
  <c r="O158" i="7"/>
  <c r="C158" i="7" s="1"/>
  <c r="B158" i="7" s="1"/>
  <c r="J129" i="7"/>
  <c r="J119" i="7"/>
  <c r="J130" i="7"/>
  <c r="K120" i="7"/>
  <c r="K18" i="7"/>
  <c r="K17" i="7" s="1"/>
  <c r="K16" i="7" s="1"/>
  <c r="K32" i="7" s="1"/>
  <c r="K157" i="7" s="1"/>
  <c r="K156" i="7" s="1"/>
  <c r="K20" i="7"/>
  <c r="K121" i="7"/>
  <c r="K130" i="7" s="1"/>
  <c r="L4" i="7"/>
  <c r="I128" i="7"/>
  <c r="I114" i="7"/>
  <c r="I152" i="7" s="1"/>
  <c r="H154" i="7"/>
  <c r="H153" i="7"/>
  <c r="H152" i="7"/>
  <c r="I135" i="7"/>
  <c r="H32" i="7"/>
  <c r="D83" i="7"/>
  <c r="D93" i="7" s="1"/>
  <c r="D96" i="7" s="1"/>
  <c r="D74" i="7"/>
  <c r="J58" i="7"/>
  <c r="E163" i="7"/>
  <c r="E164" i="7"/>
  <c r="E167" i="7" s="1"/>
  <c r="J63" i="7"/>
  <c r="F163" i="7"/>
  <c r="F164" i="7"/>
  <c r="F167" i="7" s="1"/>
  <c r="G163" i="7"/>
  <c r="G164" i="7"/>
  <c r="G167" i="7" s="1"/>
  <c r="G166" i="7"/>
  <c r="C141" i="7"/>
  <c r="E181" i="7"/>
  <c r="F181" i="7"/>
  <c r="B73" i="7"/>
  <c r="J17" i="7"/>
  <c r="J16" i="7" s="1"/>
  <c r="J32" i="7" s="1"/>
  <c r="J157" i="7" s="1"/>
  <c r="J156" i="7" s="1"/>
  <c r="G181" i="7"/>
  <c r="H141" i="2"/>
  <c r="D72" i="2"/>
  <c r="D76" i="2" s="1"/>
  <c r="C94" i="2"/>
  <c r="C77" i="2"/>
  <c r="B77" i="2" s="1"/>
  <c r="G156" i="2"/>
  <c r="G33" i="2"/>
  <c r="E153" i="2"/>
  <c r="E174" i="2" s="1"/>
  <c r="J128" i="2"/>
  <c r="K119" i="2"/>
  <c r="K129" i="2"/>
  <c r="E154" i="2"/>
  <c r="I176" i="2"/>
  <c r="I132" i="2"/>
  <c r="L120" i="2"/>
  <c r="L121" i="2"/>
  <c r="L130" i="2" s="1"/>
  <c r="E161" i="2"/>
  <c r="F160" i="2"/>
  <c r="K17" i="2"/>
  <c r="L20" i="2"/>
  <c r="L18" i="2"/>
  <c r="I16" i="2"/>
  <c r="I32" i="2" s="1"/>
  <c r="I157" i="2" s="1"/>
  <c r="I156" i="2" s="1"/>
  <c r="H152" i="2"/>
  <c r="H153" i="2"/>
  <c r="H174" i="2" s="1"/>
  <c r="G34" i="2"/>
  <c r="H32" i="2"/>
  <c r="G161" i="2"/>
  <c r="G160" i="2" s="1"/>
  <c r="F179" i="2"/>
  <c r="F182" i="2" s="1"/>
  <c r="F178" i="2"/>
  <c r="F181" i="2" s="1"/>
  <c r="G178" i="2"/>
  <c r="G181" i="2" s="1"/>
  <c r="G179" i="2"/>
  <c r="G182" i="2" s="1"/>
  <c r="H54" i="2"/>
  <c r="I54" i="2" s="1"/>
  <c r="J54" i="2" s="1"/>
  <c r="K54" i="2" s="1"/>
  <c r="L54" i="2" s="1"/>
  <c r="M54" i="2" s="1"/>
  <c r="N54" i="2" s="1"/>
  <c r="O54" i="2" s="1"/>
  <c r="P54" i="2" s="1"/>
  <c r="H158" i="2"/>
  <c r="J172" i="2"/>
  <c r="J65" i="2"/>
  <c r="I171" i="2"/>
  <c r="I170" i="2" s="1"/>
  <c r="I60" i="2"/>
  <c r="M4" i="2"/>
  <c r="H33" i="6" l="1"/>
  <c r="I33" i="6" s="1"/>
  <c r="H157" i="6"/>
  <c r="H174" i="6"/>
  <c r="I136" i="6"/>
  <c r="I137" i="6"/>
  <c r="J128" i="6"/>
  <c r="K119" i="6"/>
  <c r="K129" i="6"/>
  <c r="K17" i="6"/>
  <c r="K16" i="6" s="1"/>
  <c r="K32" i="6" s="1"/>
  <c r="K157" i="6" s="1"/>
  <c r="K156" i="6" s="1"/>
  <c r="L120" i="6"/>
  <c r="L20" i="6"/>
  <c r="M4" i="6"/>
  <c r="L18" i="6"/>
  <c r="L17" i="6" s="1"/>
  <c r="L16" i="6" s="1"/>
  <c r="L32" i="6" s="1"/>
  <c r="L157" i="6" s="1"/>
  <c r="L156" i="6" s="1"/>
  <c r="L121" i="6"/>
  <c r="L130" i="6" s="1"/>
  <c r="K130" i="6"/>
  <c r="E164" i="6"/>
  <c r="E167" i="6" s="1"/>
  <c r="E163" i="6"/>
  <c r="G164" i="6"/>
  <c r="G167" i="6" s="1"/>
  <c r="G163" i="6"/>
  <c r="J172" i="6"/>
  <c r="J133" i="6"/>
  <c r="J171" i="6"/>
  <c r="J176" i="6"/>
  <c r="J132" i="6"/>
  <c r="K58" i="6"/>
  <c r="J16" i="6"/>
  <c r="B72" i="6"/>
  <c r="H154" i="6"/>
  <c r="F166" i="6"/>
  <c r="J65" i="6"/>
  <c r="K17" i="5"/>
  <c r="K16" i="5" s="1"/>
  <c r="K32" i="5" s="1"/>
  <c r="K157" i="5" s="1"/>
  <c r="K156" i="5" s="1"/>
  <c r="J114" i="5"/>
  <c r="J128" i="5"/>
  <c r="K119" i="5"/>
  <c r="K129" i="5"/>
  <c r="M4" i="5"/>
  <c r="L120" i="5"/>
  <c r="L121" i="5"/>
  <c r="L130" i="5" s="1"/>
  <c r="L18" i="5"/>
  <c r="L20" i="5"/>
  <c r="H174" i="5"/>
  <c r="I137" i="5"/>
  <c r="I136" i="5"/>
  <c r="K171" i="5"/>
  <c r="K132" i="5"/>
  <c r="K176" i="5"/>
  <c r="H161" i="5"/>
  <c r="K172" i="5"/>
  <c r="K133" i="5"/>
  <c r="L63" i="5"/>
  <c r="H33" i="5"/>
  <c r="I33" i="5" s="1"/>
  <c r="J33" i="5" s="1"/>
  <c r="K33" i="5" s="1"/>
  <c r="H157" i="5"/>
  <c r="D72" i="5"/>
  <c r="B74" i="5"/>
  <c r="J170" i="5"/>
  <c r="J135" i="5"/>
  <c r="K60" i="5"/>
  <c r="F166" i="5"/>
  <c r="G166" i="5"/>
  <c r="G181" i="5"/>
  <c r="E166" i="5"/>
  <c r="H156" i="3"/>
  <c r="H174" i="3"/>
  <c r="L20" i="3"/>
  <c r="L121" i="3"/>
  <c r="L130" i="3" s="1"/>
  <c r="M4" i="3"/>
  <c r="L120" i="3"/>
  <c r="L18" i="3"/>
  <c r="L17" i="3" s="1"/>
  <c r="L16" i="3" s="1"/>
  <c r="L32" i="3" s="1"/>
  <c r="L157" i="3" s="1"/>
  <c r="L156" i="3" s="1"/>
  <c r="K130" i="3"/>
  <c r="K119" i="3"/>
  <c r="K129" i="3"/>
  <c r="J128" i="3"/>
  <c r="I170" i="3"/>
  <c r="I135" i="3"/>
  <c r="G164" i="3"/>
  <c r="G167" i="3" s="1"/>
  <c r="G163" i="3"/>
  <c r="B74" i="3"/>
  <c r="D72" i="3"/>
  <c r="F164" i="3"/>
  <c r="F167" i="3" s="1"/>
  <c r="F163" i="3"/>
  <c r="J65" i="3"/>
  <c r="J63" i="3"/>
  <c r="J16" i="3"/>
  <c r="J58" i="3"/>
  <c r="E166" i="3"/>
  <c r="H154" i="3"/>
  <c r="C76" i="3"/>
  <c r="C79" i="3"/>
  <c r="I114" i="3"/>
  <c r="J128" i="4"/>
  <c r="K119" i="4"/>
  <c r="K129" i="4"/>
  <c r="K130" i="4"/>
  <c r="K16" i="4"/>
  <c r="L18" i="4"/>
  <c r="L120" i="4"/>
  <c r="M4" i="4"/>
  <c r="L121" i="4"/>
  <c r="L130" i="4" s="1"/>
  <c r="L20" i="4"/>
  <c r="H174" i="4"/>
  <c r="H33" i="4"/>
  <c r="I33" i="4" s="1"/>
  <c r="J33" i="4" s="1"/>
  <c r="H157" i="4"/>
  <c r="I170" i="4"/>
  <c r="J172" i="4"/>
  <c r="J170" i="4" s="1"/>
  <c r="J133" i="4"/>
  <c r="K63" i="4"/>
  <c r="K65" i="4"/>
  <c r="G163" i="4"/>
  <c r="G164" i="4"/>
  <c r="G167" i="4" s="1"/>
  <c r="D72" i="4"/>
  <c r="B74" i="4"/>
  <c r="K58" i="4"/>
  <c r="E166" i="4"/>
  <c r="E163" i="4"/>
  <c r="E164" i="4"/>
  <c r="E167" i="4" s="1"/>
  <c r="I135" i="4"/>
  <c r="J176" i="4"/>
  <c r="H154" i="4"/>
  <c r="C79" i="4"/>
  <c r="I114" i="4"/>
  <c r="F166" i="4"/>
  <c r="J128" i="7"/>
  <c r="K119" i="7"/>
  <c r="K129" i="7"/>
  <c r="L121" i="7"/>
  <c r="L130" i="7" s="1"/>
  <c r="L20" i="7"/>
  <c r="M4" i="7"/>
  <c r="L18" i="7"/>
  <c r="L17" i="7" s="1"/>
  <c r="L16" i="7" s="1"/>
  <c r="L32" i="7" s="1"/>
  <c r="L157" i="7" s="1"/>
  <c r="L156" i="7" s="1"/>
  <c r="L120" i="7"/>
  <c r="H161" i="7"/>
  <c r="H174" i="7"/>
  <c r="I136" i="7"/>
  <c r="I137" i="7"/>
  <c r="H33" i="7"/>
  <c r="I33" i="7" s="1"/>
  <c r="J33" i="7" s="1"/>
  <c r="K33" i="7" s="1"/>
  <c r="L33" i="7" s="1"/>
  <c r="H157" i="7"/>
  <c r="D72" i="7"/>
  <c r="B74" i="7"/>
  <c r="J171" i="7"/>
  <c r="J132" i="7"/>
  <c r="J176" i="7"/>
  <c r="J172" i="7"/>
  <c r="J133" i="7"/>
  <c r="C79" i="7"/>
  <c r="J60" i="7"/>
  <c r="E166" i="7"/>
  <c r="J65" i="7"/>
  <c r="F166" i="7"/>
  <c r="C141" i="2"/>
  <c r="B72" i="2"/>
  <c r="D79" i="2"/>
  <c r="L17" i="2"/>
  <c r="E160" i="2"/>
  <c r="E178" i="2"/>
  <c r="E181" i="2" s="1"/>
  <c r="E179" i="2"/>
  <c r="E182" i="2" s="1"/>
  <c r="K128" i="2"/>
  <c r="I114" i="2"/>
  <c r="I135" i="2"/>
  <c r="L119" i="2"/>
  <c r="L129" i="2"/>
  <c r="M121" i="2"/>
  <c r="M130" i="2" s="1"/>
  <c r="M120" i="2"/>
  <c r="M20" i="2"/>
  <c r="M18" i="2"/>
  <c r="H154" i="2"/>
  <c r="E164" i="2"/>
  <c r="E167" i="2" s="1"/>
  <c r="E163" i="2"/>
  <c r="E166" i="2" s="1"/>
  <c r="H157" i="2"/>
  <c r="H33" i="2"/>
  <c r="I33" i="2" s="1"/>
  <c r="G164" i="2"/>
  <c r="G167" i="2" s="1"/>
  <c r="G163" i="2"/>
  <c r="G166" i="2" s="1"/>
  <c r="F164" i="2"/>
  <c r="F167" i="2" s="1"/>
  <c r="F163" i="2"/>
  <c r="F166" i="2" s="1"/>
  <c r="J16" i="2"/>
  <c r="K63" i="2"/>
  <c r="K133" i="2" s="1"/>
  <c r="J58" i="2"/>
  <c r="N4" i="2"/>
  <c r="H156" i="6" l="1"/>
  <c r="H179" i="6"/>
  <c r="H178" i="6"/>
  <c r="I115" i="6"/>
  <c r="I116" i="6"/>
  <c r="K128" i="6"/>
  <c r="L129" i="6"/>
  <c r="L119" i="6"/>
  <c r="M120" i="6"/>
  <c r="M18" i="6"/>
  <c r="M121" i="6"/>
  <c r="N4" i="6"/>
  <c r="M20" i="6"/>
  <c r="J170" i="6"/>
  <c r="J135" i="6"/>
  <c r="K171" i="6"/>
  <c r="K132" i="6"/>
  <c r="J32" i="6"/>
  <c r="H161" i="6"/>
  <c r="K63" i="6"/>
  <c r="G166" i="6"/>
  <c r="K60" i="6"/>
  <c r="J114" i="6"/>
  <c r="E166" i="6"/>
  <c r="J152" i="5"/>
  <c r="K128" i="5"/>
  <c r="K114" i="5"/>
  <c r="K152" i="5" s="1"/>
  <c r="M120" i="5"/>
  <c r="M20" i="5"/>
  <c r="N4" i="5"/>
  <c r="M18" i="5"/>
  <c r="M17" i="5" s="1"/>
  <c r="M16" i="5" s="1"/>
  <c r="M32" i="5" s="1"/>
  <c r="M157" i="5" s="1"/>
  <c r="M156" i="5" s="1"/>
  <c r="M121" i="5"/>
  <c r="L129" i="5"/>
  <c r="L119" i="5"/>
  <c r="H179" i="5"/>
  <c r="H178" i="5"/>
  <c r="I116" i="5"/>
  <c r="I115" i="5"/>
  <c r="K170" i="5"/>
  <c r="L172" i="5"/>
  <c r="L133" i="5"/>
  <c r="H156" i="5"/>
  <c r="B72" i="5"/>
  <c r="D79" i="5"/>
  <c r="D76" i="5"/>
  <c r="J136" i="5"/>
  <c r="J115" i="5" s="1"/>
  <c r="J153" i="5" s="1"/>
  <c r="J174" i="5" s="1"/>
  <c r="J137" i="5"/>
  <c r="J116" i="5" s="1"/>
  <c r="J154" i="5" s="1"/>
  <c r="J161" i="5" s="1"/>
  <c r="L58" i="5"/>
  <c r="L17" i="5"/>
  <c r="K135" i="5"/>
  <c r="L65" i="5"/>
  <c r="H179" i="3"/>
  <c r="H178" i="3"/>
  <c r="M120" i="3"/>
  <c r="M121" i="3"/>
  <c r="M20" i="3"/>
  <c r="N4" i="3"/>
  <c r="M18" i="3"/>
  <c r="M17" i="3" s="1"/>
  <c r="L119" i="3"/>
  <c r="L129" i="3"/>
  <c r="K128" i="3"/>
  <c r="I136" i="3"/>
  <c r="I137" i="3"/>
  <c r="B72" i="3"/>
  <c r="B79" i="3" s="1"/>
  <c r="D79" i="3"/>
  <c r="D76" i="3"/>
  <c r="B76" i="3" s="1"/>
  <c r="K63" i="3"/>
  <c r="J172" i="3"/>
  <c r="J133" i="3"/>
  <c r="J32" i="3"/>
  <c r="J171" i="3"/>
  <c r="J132" i="3"/>
  <c r="J176" i="3"/>
  <c r="H161" i="3"/>
  <c r="I152" i="3"/>
  <c r="G166" i="3"/>
  <c r="F166" i="3"/>
  <c r="J60" i="3"/>
  <c r="K128" i="4"/>
  <c r="K32" i="4"/>
  <c r="L119" i="4"/>
  <c r="L129" i="4"/>
  <c r="M120" i="4"/>
  <c r="M121" i="4"/>
  <c r="M130" i="4" s="1"/>
  <c r="M20" i="4"/>
  <c r="M18" i="4"/>
  <c r="M17" i="4" s="1"/>
  <c r="M16" i="4" s="1"/>
  <c r="M32" i="4" s="1"/>
  <c r="M157" i="4" s="1"/>
  <c r="M156" i="4" s="1"/>
  <c r="N4" i="4"/>
  <c r="H179" i="4"/>
  <c r="H178" i="4"/>
  <c r="H156" i="4"/>
  <c r="J135" i="4"/>
  <c r="K172" i="4"/>
  <c r="K133" i="4"/>
  <c r="L63" i="4"/>
  <c r="D76" i="4"/>
  <c r="B76" i="4" s="1"/>
  <c r="D79" i="4"/>
  <c r="B72" i="4"/>
  <c r="B79" i="4" s="1"/>
  <c r="K171" i="4"/>
  <c r="K132" i="4"/>
  <c r="K176" i="4"/>
  <c r="I136" i="4"/>
  <c r="I137" i="4"/>
  <c r="H161" i="4"/>
  <c r="I152" i="4"/>
  <c r="J114" i="4"/>
  <c r="J152" i="4" s="1"/>
  <c r="L17" i="4"/>
  <c r="G166" i="4"/>
  <c r="K60" i="4"/>
  <c r="K128" i="7"/>
  <c r="M120" i="7"/>
  <c r="M18" i="7"/>
  <c r="M20" i="7"/>
  <c r="M121" i="7"/>
  <c r="N4" i="7"/>
  <c r="L119" i="7"/>
  <c r="L129" i="7"/>
  <c r="H179" i="7"/>
  <c r="H178" i="7"/>
  <c r="I115" i="7"/>
  <c r="I116" i="7"/>
  <c r="H156" i="7"/>
  <c r="B72" i="7"/>
  <c r="B79" i="7" s="1"/>
  <c r="D76" i="7"/>
  <c r="B76" i="7" s="1"/>
  <c r="D79" i="7"/>
  <c r="J170" i="7"/>
  <c r="J135" i="7"/>
  <c r="K58" i="7"/>
  <c r="K63" i="7"/>
  <c r="J114" i="7"/>
  <c r="I152" i="2"/>
  <c r="I136" i="2"/>
  <c r="I137" i="2"/>
  <c r="L128" i="2"/>
  <c r="M119" i="2"/>
  <c r="M129" i="2"/>
  <c r="J176" i="2"/>
  <c r="J132" i="2"/>
  <c r="N121" i="2"/>
  <c r="N120" i="2"/>
  <c r="M17" i="2"/>
  <c r="N20" i="2"/>
  <c r="N18" i="2"/>
  <c r="H156" i="2"/>
  <c r="J32" i="2"/>
  <c r="J60" i="2"/>
  <c r="K58" i="2" s="1"/>
  <c r="H161" i="2"/>
  <c r="H178" i="2"/>
  <c r="H181" i="2" s="1"/>
  <c r="H179" i="2"/>
  <c r="H182" i="2" s="1"/>
  <c r="K16" i="2"/>
  <c r="K32" i="2" s="1"/>
  <c r="K157" i="2" s="1"/>
  <c r="K156" i="2" s="1"/>
  <c r="K172" i="2"/>
  <c r="K65" i="2"/>
  <c r="J171" i="2"/>
  <c r="J170" i="2" s="1"/>
  <c r="O4" i="2"/>
  <c r="H160" i="6" l="1"/>
  <c r="H182" i="6"/>
  <c r="I153" i="6"/>
  <c r="I154" i="6"/>
  <c r="L128" i="6"/>
  <c r="M129" i="6"/>
  <c r="M119" i="6"/>
  <c r="M130" i="6"/>
  <c r="N120" i="6"/>
  <c r="O4" i="6"/>
  <c r="N18" i="6"/>
  <c r="N20" i="6"/>
  <c r="N121" i="6"/>
  <c r="N130" i="6" s="1"/>
  <c r="J136" i="6"/>
  <c r="J137" i="6"/>
  <c r="J33" i="6"/>
  <c r="K33" i="6" s="1"/>
  <c r="L33" i="6" s="1"/>
  <c r="J157" i="6"/>
  <c r="K172" i="6"/>
  <c r="K133" i="6"/>
  <c r="L58" i="6"/>
  <c r="L60" i="6"/>
  <c r="J152" i="6"/>
  <c r="K114" i="6"/>
  <c r="K152" i="6" s="1"/>
  <c r="K176" i="6"/>
  <c r="K65" i="6"/>
  <c r="H181" i="6"/>
  <c r="M17" i="6"/>
  <c r="H181" i="5"/>
  <c r="M129" i="5"/>
  <c r="M119" i="5"/>
  <c r="N20" i="5"/>
  <c r="O4" i="5"/>
  <c r="N18" i="5"/>
  <c r="N17" i="5" s="1"/>
  <c r="N16" i="5" s="1"/>
  <c r="N32" i="5" s="1"/>
  <c r="N157" i="5" s="1"/>
  <c r="N156" i="5" s="1"/>
  <c r="N120" i="5"/>
  <c r="N121" i="5"/>
  <c r="N130" i="5" s="1"/>
  <c r="M130" i="5"/>
  <c r="L128" i="5"/>
  <c r="H182" i="5"/>
  <c r="I154" i="5"/>
  <c r="I153" i="5"/>
  <c r="H160" i="5"/>
  <c r="J178" i="5"/>
  <c r="J179" i="5"/>
  <c r="J182" i="5" s="1"/>
  <c r="J160" i="5"/>
  <c r="L171" i="5"/>
  <c r="L176" i="5"/>
  <c r="L132" i="5"/>
  <c r="L16" i="5"/>
  <c r="K137" i="5"/>
  <c r="K116" i="5" s="1"/>
  <c r="K154" i="5" s="1"/>
  <c r="K161" i="5" s="1"/>
  <c r="K136" i="5"/>
  <c r="K115" i="5" s="1"/>
  <c r="K153" i="5" s="1"/>
  <c r="K174" i="5" s="1"/>
  <c r="M63" i="5"/>
  <c r="M65" i="5"/>
  <c r="L60" i="5"/>
  <c r="H182" i="3"/>
  <c r="M129" i="3"/>
  <c r="M119" i="3"/>
  <c r="M130" i="3"/>
  <c r="N20" i="3"/>
  <c r="N18" i="3"/>
  <c r="N17" i="3" s="1"/>
  <c r="N16" i="3" s="1"/>
  <c r="N32" i="3" s="1"/>
  <c r="N157" i="3" s="1"/>
  <c r="N156" i="3" s="1"/>
  <c r="N120" i="3"/>
  <c r="N121" i="3"/>
  <c r="N130" i="3" s="1"/>
  <c r="O4" i="3"/>
  <c r="M16" i="3"/>
  <c r="L128" i="3"/>
  <c r="I115" i="3"/>
  <c r="I116" i="3"/>
  <c r="K172" i="3"/>
  <c r="K133" i="3"/>
  <c r="J33" i="3"/>
  <c r="K33" i="3" s="1"/>
  <c r="L33" i="3" s="1"/>
  <c r="J157" i="3"/>
  <c r="J170" i="3"/>
  <c r="J114" i="3"/>
  <c r="J135" i="3"/>
  <c r="K58" i="3"/>
  <c r="K60" i="3"/>
  <c r="H181" i="3"/>
  <c r="K65" i="3"/>
  <c r="H160" i="3"/>
  <c r="K33" i="4"/>
  <c r="K157" i="4"/>
  <c r="L128" i="4"/>
  <c r="M129" i="4"/>
  <c r="M119" i="4"/>
  <c r="N18" i="4"/>
  <c r="N120" i="4"/>
  <c r="N20" i="4"/>
  <c r="O4" i="4"/>
  <c r="N121" i="4"/>
  <c r="H182" i="4"/>
  <c r="H160" i="4"/>
  <c r="J136" i="4"/>
  <c r="J115" i="4" s="1"/>
  <c r="J153" i="4" s="1"/>
  <c r="J174" i="4" s="1"/>
  <c r="J137" i="4"/>
  <c r="J116" i="4" s="1"/>
  <c r="J154" i="4" s="1"/>
  <c r="J161" i="4" s="1"/>
  <c r="L172" i="4"/>
  <c r="L133" i="4"/>
  <c r="K170" i="4"/>
  <c r="K135" i="4"/>
  <c r="I115" i="4"/>
  <c r="I116" i="4"/>
  <c r="L16" i="4"/>
  <c r="L58" i="4"/>
  <c r="H181" i="4"/>
  <c r="L65" i="4"/>
  <c r="K114" i="4"/>
  <c r="K152" i="4" s="1"/>
  <c r="M129" i="7"/>
  <c r="M119" i="7"/>
  <c r="M130" i="7"/>
  <c r="O4" i="7"/>
  <c r="N20" i="7"/>
  <c r="N18" i="7"/>
  <c r="N17" i="7" s="1"/>
  <c r="N16" i="7" s="1"/>
  <c r="N32" i="7" s="1"/>
  <c r="N157" i="7" s="1"/>
  <c r="N156" i="7" s="1"/>
  <c r="N120" i="7"/>
  <c r="N121" i="7"/>
  <c r="N130" i="7" s="1"/>
  <c r="L128" i="7"/>
  <c r="H182" i="7"/>
  <c r="I153" i="7"/>
  <c r="I154" i="7"/>
  <c r="H160" i="7"/>
  <c r="J136" i="7"/>
  <c r="J137" i="7"/>
  <c r="K171" i="7"/>
  <c r="K176" i="7"/>
  <c r="K132" i="7"/>
  <c r="K172" i="7"/>
  <c r="K133" i="7"/>
  <c r="J152" i="7"/>
  <c r="H181" i="7"/>
  <c r="M17" i="7"/>
  <c r="K60" i="7"/>
  <c r="K65" i="7"/>
  <c r="N17" i="2"/>
  <c r="N130" i="2"/>
  <c r="I115" i="2"/>
  <c r="I116" i="2"/>
  <c r="M128" i="2"/>
  <c r="J114" i="2"/>
  <c r="J135" i="2"/>
  <c r="N119" i="2"/>
  <c r="N129" i="2"/>
  <c r="K176" i="2"/>
  <c r="K132" i="2"/>
  <c r="O120" i="2"/>
  <c r="O121" i="2"/>
  <c r="O130" i="2" s="1"/>
  <c r="O20" i="2"/>
  <c r="O18" i="2"/>
  <c r="L16" i="2"/>
  <c r="L32" i="2" s="1"/>
  <c r="L157" i="2" s="1"/>
  <c r="L156" i="2" s="1"/>
  <c r="H160" i="2"/>
  <c r="J157" i="2"/>
  <c r="J156" i="2" s="1"/>
  <c r="J33" i="2"/>
  <c r="L63" i="2"/>
  <c r="K171" i="2"/>
  <c r="K170" i="2" s="1"/>
  <c r="K60" i="2"/>
  <c r="P4" i="2"/>
  <c r="H163" i="6" l="1"/>
  <c r="H166" i="6"/>
  <c r="H164" i="6"/>
  <c r="I174" i="6"/>
  <c r="I161" i="6"/>
  <c r="M128" i="6"/>
  <c r="N119" i="6"/>
  <c r="N129" i="6"/>
  <c r="O120" i="6"/>
  <c r="P4" i="6"/>
  <c r="O20" i="6"/>
  <c r="O121" i="6"/>
  <c r="O130" i="6" s="1"/>
  <c r="O18" i="6"/>
  <c r="N17" i="6"/>
  <c r="N16" i="6" s="1"/>
  <c r="N32" i="6" s="1"/>
  <c r="N157" i="6" s="1"/>
  <c r="N156" i="6" s="1"/>
  <c r="J115" i="6"/>
  <c r="J116" i="6"/>
  <c r="J156" i="6"/>
  <c r="K170" i="6"/>
  <c r="K135" i="6"/>
  <c r="L171" i="6"/>
  <c r="L132" i="6"/>
  <c r="M58" i="6"/>
  <c r="L63" i="6"/>
  <c r="M16" i="6"/>
  <c r="J181" i="5"/>
  <c r="M128" i="5"/>
  <c r="O121" i="5"/>
  <c r="P4" i="5"/>
  <c r="O20" i="5"/>
  <c r="O120" i="5"/>
  <c r="O18" i="5"/>
  <c r="O17" i="5" s="1"/>
  <c r="N119" i="5"/>
  <c r="N129" i="5"/>
  <c r="I161" i="5"/>
  <c r="I174" i="5"/>
  <c r="H163" i="5"/>
  <c r="H164" i="5"/>
  <c r="J163" i="5"/>
  <c r="J164" i="5"/>
  <c r="J167" i="5" s="1"/>
  <c r="L170" i="5"/>
  <c r="L135" i="5"/>
  <c r="L32" i="5"/>
  <c r="K160" i="5"/>
  <c r="K178" i="5"/>
  <c r="K179" i="5"/>
  <c r="K182" i="5" s="1"/>
  <c r="M172" i="5"/>
  <c r="M133" i="5"/>
  <c r="N63" i="5"/>
  <c r="M58" i="5"/>
  <c r="M60" i="5"/>
  <c r="L114" i="5"/>
  <c r="M128" i="3"/>
  <c r="N129" i="3"/>
  <c r="N119" i="3"/>
  <c r="O121" i="3"/>
  <c r="O130" i="3" s="1"/>
  <c r="O120" i="3"/>
  <c r="P4" i="3"/>
  <c r="O18" i="3"/>
  <c r="O20" i="3"/>
  <c r="M32" i="3"/>
  <c r="I153" i="3"/>
  <c r="I154" i="3"/>
  <c r="J156" i="3"/>
  <c r="J152" i="3"/>
  <c r="J136" i="3"/>
  <c r="J137" i="3"/>
  <c r="K171" i="3"/>
  <c r="K132" i="3"/>
  <c r="K176" i="3"/>
  <c r="L58" i="3"/>
  <c r="L60" i="3"/>
  <c r="L63" i="3"/>
  <c r="H164" i="3"/>
  <c r="H163" i="3"/>
  <c r="K156" i="4"/>
  <c r="M128" i="4"/>
  <c r="N129" i="4"/>
  <c r="N119" i="4"/>
  <c r="O20" i="4"/>
  <c r="P4" i="4"/>
  <c r="O121" i="4"/>
  <c r="O130" i="4" s="1"/>
  <c r="O120" i="4"/>
  <c r="O18" i="4"/>
  <c r="O17" i="4" s="1"/>
  <c r="O16" i="4" s="1"/>
  <c r="O32" i="4" s="1"/>
  <c r="O157" i="4" s="1"/>
  <c r="O156" i="4" s="1"/>
  <c r="N130" i="4"/>
  <c r="H164" i="4"/>
  <c r="H163" i="4"/>
  <c r="J179" i="4"/>
  <c r="J182" i="4" s="1"/>
  <c r="J178" i="4"/>
  <c r="J160" i="4"/>
  <c r="K136" i="4"/>
  <c r="K137" i="4"/>
  <c r="K116" i="4" s="1"/>
  <c r="K154" i="4" s="1"/>
  <c r="K161" i="4" s="1"/>
  <c r="I153" i="4"/>
  <c r="I154" i="4"/>
  <c r="L32" i="4"/>
  <c r="L171" i="4"/>
  <c r="L132" i="4"/>
  <c r="L176" i="4"/>
  <c r="M65" i="4"/>
  <c r="M63" i="4"/>
  <c r="N17" i="4"/>
  <c r="L60" i="4"/>
  <c r="M128" i="7"/>
  <c r="O18" i="7"/>
  <c r="O20" i="7"/>
  <c r="O120" i="7"/>
  <c r="O121" i="7"/>
  <c r="O130" i="7" s="1"/>
  <c r="P4" i="7"/>
  <c r="N129" i="7"/>
  <c r="N119" i="7"/>
  <c r="I174" i="7"/>
  <c r="I161" i="7"/>
  <c r="H163" i="7"/>
  <c r="H164" i="7"/>
  <c r="J115" i="7"/>
  <c r="J116" i="7"/>
  <c r="K170" i="7"/>
  <c r="K114" i="7"/>
  <c r="K135" i="7"/>
  <c r="M16" i="7"/>
  <c r="L58" i="7"/>
  <c r="L63" i="7"/>
  <c r="L65" i="7"/>
  <c r="J152" i="2"/>
  <c r="I153" i="2"/>
  <c r="I174" i="2" s="1"/>
  <c r="I178" i="2" s="1"/>
  <c r="I181" i="2" s="1"/>
  <c r="I154" i="2"/>
  <c r="I161" i="2" s="1"/>
  <c r="I160" i="2" s="1"/>
  <c r="J137" i="2"/>
  <c r="J136" i="2"/>
  <c r="N128" i="2"/>
  <c r="K114" i="2"/>
  <c r="K135" i="2"/>
  <c r="O119" i="2"/>
  <c r="O129" i="2"/>
  <c r="O17" i="2"/>
  <c r="L65" i="2"/>
  <c r="L133" i="2"/>
  <c r="P121" i="2"/>
  <c r="P130" i="2" s="1"/>
  <c r="P120" i="2"/>
  <c r="P20" i="2"/>
  <c r="P18" i="2"/>
  <c r="K152" i="2"/>
  <c r="H163" i="2"/>
  <c r="H166" i="2" s="1"/>
  <c r="K33" i="2"/>
  <c r="L33" i="2" s="1"/>
  <c r="H164" i="2"/>
  <c r="H167" i="2" s="1"/>
  <c r="M16" i="2"/>
  <c r="L172" i="2"/>
  <c r="L58" i="2"/>
  <c r="L132" i="2" s="1"/>
  <c r="Q4" i="2"/>
  <c r="O17" i="6" l="1"/>
  <c r="O16" i="6" s="1"/>
  <c r="O32" i="6" s="1"/>
  <c r="O157" i="6" s="1"/>
  <c r="O156" i="6" s="1"/>
  <c r="H167" i="6"/>
  <c r="I178" i="6"/>
  <c r="I179" i="6"/>
  <c r="I160" i="6"/>
  <c r="N128" i="6"/>
  <c r="O119" i="6"/>
  <c r="O129" i="6"/>
  <c r="Q4" i="6"/>
  <c r="P120" i="6"/>
  <c r="P20" i="6"/>
  <c r="P18" i="6"/>
  <c r="P121" i="6"/>
  <c r="J153" i="6"/>
  <c r="J154" i="6"/>
  <c r="K137" i="6"/>
  <c r="K136" i="6"/>
  <c r="L135" i="6"/>
  <c r="M171" i="6"/>
  <c r="M132" i="6"/>
  <c r="L172" i="6"/>
  <c r="L133" i="6"/>
  <c r="M32" i="6"/>
  <c r="M60" i="6"/>
  <c r="L176" i="6"/>
  <c r="L65" i="6"/>
  <c r="O130" i="5"/>
  <c r="P18" i="5"/>
  <c r="P121" i="5"/>
  <c r="P130" i="5" s="1"/>
  <c r="Q4" i="5"/>
  <c r="P20" i="5"/>
  <c r="P120" i="5"/>
  <c r="O129" i="5"/>
  <c r="O119" i="5"/>
  <c r="O16" i="5"/>
  <c r="N128" i="5"/>
  <c r="I160" i="5"/>
  <c r="I179" i="5"/>
  <c r="I178" i="5"/>
  <c r="H167" i="5"/>
  <c r="L136" i="5"/>
  <c r="L137" i="5"/>
  <c r="L33" i="5"/>
  <c r="M33" i="5" s="1"/>
  <c r="N33" i="5" s="1"/>
  <c r="L157" i="5"/>
  <c r="K164" i="5"/>
  <c r="K167" i="5" s="1"/>
  <c r="K163" i="5"/>
  <c r="N172" i="5"/>
  <c r="N133" i="5"/>
  <c r="M171" i="5"/>
  <c r="M176" i="5"/>
  <c r="M132" i="5"/>
  <c r="N58" i="5"/>
  <c r="L152" i="5"/>
  <c r="J166" i="5"/>
  <c r="K181" i="5"/>
  <c r="H166" i="5"/>
  <c r="N65" i="5"/>
  <c r="N128" i="3"/>
  <c r="O119" i="3"/>
  <c r="O129" i="3"/>
  <c r="P121" i="3"/>
  <c r="Q4" i="3"/>
  <c r="P20" i="3"/>
  <c r="P120" i="3"/>
  <c r="P18" i="3"/>
  <c r="P17" i="3" s="1"/>
  <c r="P16" i="3" s="1"/>
  <c r="P32" i="3" s="1"/>
  <c r="P157" i="3" s="1"/>
  <c r="P156" i="3" s="1"/>
  <c r="M33" i="3"/>
  <c r="N33" i="3" s="1"/>
  <c r="M157" i="3"/>
  <c r="I174" i="3"/>
  <c r="I161" i="3"/>
  <c r="J115" i="3"/>
  <c r="J116" i="3"/>
  <c r="K170" i="3"/>
  <c r="K114" i="3"/>
  <c r="K135" i="3"/>
  <c r="L171" i="3"/>
  <c r="L132" i="3"/>
  <c r="L176" i="3"/>
  <c r="M58" i="3"/>
  <c r="L172" i="3"/>
  <c r="L133" i="3"/>
  <c r="H167" i="3"/>
  <c r="O17" i="3"/>
  <c r="L65" i="3"/>
  <c r="H166" i="3"/>
  <c r="K160" i="4"/>
  <c r="N128" i="4"/>
  <c r="P121" i="4"/>
  <c r="Q4" i="4"/>
  <c r="P18" i="4"/>
  <c r="P20" i="4"/>
  <c r="P120" i="4"/>
  <c r="O129" i="4"/>
  <c r="O119" i="4"/>
  <c r="H167" i="4"/>
  <c r="J164" i="4"/>
  <c r="J167" i="4" s="1"/>
  <c r="J163" i="4"/>
  <c r="K115" i="4"/>
  <c r="I174" i="4"/>
  <c r="I161" i="4"/>
  <c r="L33" i="4"/>
  <c r="M33" i="4" s="1"/>
  <c r="L157" i="4"/>
  <c r="L170" i="4"/>
  <c r="L114" i="4"/>
  <c r="L135" i="4"/>
  <c r="N63" i="4"/>
  <c r="M172" i="4"/>
  <c r="M133" i="4"/>
  <c r="N16" i="4"/>
  <c r="M58" i="4"/>
  <c r="H166" i="4"/>
  <c r="J181" i="4"/>
  <c r="H166" i="7"/>
  <c r="O129" i="7"/>
  <c r="O119" i="7"/>
  <c r="P18" i="7"/>
  <c r="P17" i="7" s="1"/>
  <c r="P16" i="7" s="1"/>
  <c r="P32" i="7" s="1"/>
  <c r="P157" i="7" s="1"/>
  <c r="P156" i="7" s="1"/>
  <c r="P20" i="7"/>
  <c r="P120" i="7"/>
  <c r="P121" i="7"/>
  <c r="Q4" i="7"/>
  <c r="N128" i="7"/>
  <c r="I178" i="7"/>
  <c r="I179" i="7"/>
  <c r="I181" i="7"/>
  <c r="I160" i="7"/>
  <c r="H167" i="7"/>
  <c r="J153" i="7"/>
  <c r="J154" i="7"/>
  <c r="K152" i="7"/>
  <c r="K136" i="7"/>
  <c r="K137" i="7"/>
  <c r="M32" i="7"/>
  <c r="L171" i="7"/>
  <c r="L132" i="7"/>
  <c r="L176" i="7"/>
  <c r="L172" i="7"/>
  <c r="L133" i="7"/>
  <c r="M63" i="7"/>
  <c r="M65" i="7"/>
  <c r="O17" i="7"/>
  <c r="L60" i="7"/>
  <c r="M63" i="2"/>
  <c r="J116" i="2"/>
  <c r="J115" i="2"/>
  <c r="K136" i="2"/>
  <c r="K115" i="2" s="1"/>
  <c r="K137" i="2"/>
  <c r="K116" i="2" s="1"/>
  <c r="O128" i="2"/>
  <c r="P129" i="2"/>
  <c r="P119" i="2"/>
  <c r="I179" i="2"/>
  <c r="I182" i="2" s="1"/>
  <c r="I163" i="2"/>
  <c r="I166" i="2" s="1"/>
  <c r="M65" i="2"/>
  <c r="N63" i="2" s="1"/>
  <c r="N133" i="2" s="1"/>
  <c r="M133" i="2"/>
  <c r="L114" i="2"/>
  <c r="L135" i="2"/>
  <c r="Q121" i="2"/>
  <c r="Q130" i="2" s="1"/>
  <c r="Q120" i="2"/>
  <c r="C120" i="2" s="1"/>
  <c r="B120" i="2" s="1"/>
  <c r="P17" i="2"/>
  <c r="Q18" i="2"/>
  <c r="Q20" i="2"/>
  <c r="N16" i="2"/>
  <c r="N32" i="2" s="1"/>
  <c r="N157" i="2" s="1"/>
  <c r="N156" i="2" s="1"/>
  <c r="M32" i="2"/>
  <c r="L60" i="2"/>
  <c r="M58" i="2" s="1"/>
  <c r="L176" i="2"/>
  <c r="I164" i="2"/>
  <c r="I167" i="2" s="1"/>
  <c r="L171" i="2"/>
  <c r="L170" i="2" s="1"/>
  <c r="I182" i="6" l="1"/>
  <c r="I163" i="6"/>
  <c r="I164" i="6"/>
  <c r="O128" i="6"/>
  <c r="Q18" i="6"/>
  <c r="Q17" i="6" s="1"/>
  <c r="Q20" i="6"/>
  <c r="C20" i="6" s="1"/>
  <c r="D84" i="6" s="1"/>
  <c r="Q120" i="6"/>
  <c r="Q121" i="6"/>
  <c r="Q130" i="6" s="1"/>
  <c r="P129" i="6"/>
  <c r="P119" i="6"/>
  <c r="P17" i="6"/>
  <c r="P130" i="6"/>
  <c r="J174" i="6"/>
  <c r="J161" i="6"/>
  <c r="K116" i="6"/>
  <c r="K115" i="6"/>
  <c r="L137" i="6"/>
  <c r="L116" i="6" s="1"/>
  <c r="L154" i="6" s="1"/>
  <c r="L161" i="6" s="1"/>
  <c r="L136" i="6"/>
  <c r="L115" i="6" s="1"/>
  <c r="L153" i="6" s="1"/>
  <c r="L174" i="6" s="1"/>
  <c r="M33" i="6"/>
  <c r="N33" i="6" s="1"/>
  <c r="O33" i="6" s="1"/>
  <c r="M157" i="6"/>
  <c r="N58" i="6"/>
  <c r="N60" i="6"/>
  <c r="M63" i="6"/>
  <c r="M65" i="6"/>
  <c r="L170" i="6"/>
  <c r="I181" i="6"/>
  <c r="L114" i="6"/>
  <c r="I181" i="5"/>
  <c r="Q120" i="5"/>
  <c r="Q20" i="5"/>
  <c r="Q18" i="5"/>
  <c r="Q17" i="5" s="1"/>
  <c r="Q121" i="5"/>
  <c r="Q130" i="5" s="1"/>
  <c r="C120" i="5"/>
  <c r="B120" i="5" s="1"/>
  <c r="P129" i="5"/>
  <c r="P119" i="5"/>
  <c r="O128" i="5"/>
  <c r="O32" i="5"/>
  <c r="I163" i="5"/>
  <c r="I164" i="5"/>
  <c r="I182" i="5"/>
  <c r="L115" i="5"/>
  <c r="L116" i="5"/>
  <c r="L156" i="5"/>
  <c r="M170" i="5"/>
  <c r="M114" i="5"/>
  <c r="M135" i="5"/>
  <c r="N171" i="5"/>
  <c r="N170" i="5" s="1"/>
  <c r="N176" i="5"/>
  <c r="N132" i="5"/>
  <c r="O63" i="5"/>
  <c r="O65" i="5"/>
  <c r="C121" i="5"/>
  <c r="B121" i="5" s="1"/>
  <c r="P17" i="5"/>
  <c r="K166" i="5"/>
  <c r="N60" i="5"/>
  <c r="O128" i="3"/>
  <c r="P130" i="3"/>
  <c r="Q120" i="3"/>
  <c r="Q20" i="3"/>
  <c r="Q18" i="3"/>
  <c r="Q121" i="3"/>
  <c r="Q130" i="3" s="1"/>
  <c r="C120" i="3"/>
  <c r="B120" i="3" s="1"/>
  <c r="P119" i="3"/>
  <c r="P129" i="3"/>
  <c r="M156" i="3"/>
  <c r="I178" i="3"/>
  <c r="I179" i="3"/>
  <c r="I160" i="3"/>
  <c r="J153" i="3"/>
  <c r="J154" i="3"/>
  <c r="K152" i="3"/>
  <c r="K137" i="3"/>
  <c r="K136" i="3"/>
  <c r="L114" i="3"/>
  <c r="L152" i="3" s="1"/>
  <c r="L135" i="3"/>
  <c r="M171" i="3"/>
  <c r="M132" i="3"/>
  <c r="O16" i="3"/>
  <c r="M63" i="3"/>
  <c r="L170" i="3"/>
  <c r="M60" i="3"/>
  <c r="K163" i="4"/>
  <c r="K164" i="4"/>
  <c r="K167" i="4" s="1"/>
  <c r="K166" i="4"/>
  <c r="P130" i="4"/>
  <c r="Q121" i="4"/>
  <c r="Q130" i="4" s="1"/>
  <c r="Q20" i="4"/>
  <c r="Q120" i="4"/>
  <c r="Q18" i="4"/>
  <c r="C120" i="4"/>
  <c r="B120" i="4" s="1"/>
  <c r="P129" i="4"/>
  <c r="P119" i="4"/>
  <c r="O128" i="4"/>
  <c r="K153" i="4"/>
  <c r="I179" i="4"/>
  <c r="I178" i="4"/>
  <c r="I160" i="4"/>
  <c r="L156" i="4"/>
  <c r="L152" i="4"/>
  <c r="L136" i="4"/>
  <c r="L137" i="4"/>
  <c r="N172" i="4"/>
  <c r="N133" i="4"/>
  <c r="N32" i="4"/>
  <c r="M171" i="4"/>
  <c r="M132" i="4"/>
  <c r="M176" i="4"/>
  <c r="P17" i="4"/>
  <c r="J166" i="4"/>
  <c r="M60" i="4"/>
  <c r="N65" i="4"/>
  <c r="O128" i="7"/>
  <c r="P119" i="7"/>
  <c r="P129" i="7"/>
  <c r="P130" i="7"/>
  <c r="Q121" i="7"/>
  <c r="Q130" i="7" s="1"/>
  <c r="Q120" i="7"/>
  <c r="Q18" i="7"/>
  <c r="Q20" i="7"/>
  <c r="I182" i="7"/>
  <c r="I163" i="7"/>
  <c r="I164" i="7"/>
  <c r="J174" i="7"/>
  <c r="J161" i="7"/>
  <c r="K115" i="7"/>
  <c r="K116" i="7"/>
  <c r="M33" i="7"/>
  <c r="N33" i="7" s="1"/>
  <c r="M157" i="7"/>
  <c r="L170" i="7"/>
  <c r="L114" i="7"/>
  <c r="L135" i="7"/>
  <c r="M172" i="7"/>
  <c r="M133" i="7"/>
  <c r="N63" i="7"/>
  <c r="N65" i="7"/>
  <c r="O16" i="7"/>
  <c r="M58" i="7"/>
  <c r="M172" i="2"/>
  <c r="C121" i="2"/>
  <c r="B121" i="2" s="1"/>
  <c r="N65" i="2"/>
  <c r="N172" i="2"/>
  <c r="J154" i="2"/>
  <c r="J161" i="2" s="1"/>
  <c r="J160" i="2" s="1"/>
  <c r="J153" i="2"/>
  <c r="J174" i="2" s="1"/>
  <c r="J179" i="2" s="1"/>
  <c r="J182" i="2" s="1"/>
  <c r="P128" i="2"/>
  <c r="L137" i="2"/>
  <c r="L136" i="2"/>
  <c r="L115" i="2" s="1"/>
  <c r="Q119" i="2"/>
  <c r="C119" i="2" s="1"/>
  <c r="B119" i="2" s="1"/>
  <c r="C130" i="2"/>
  <c r="M176" i="2"/>
  <c r="M132" i="2"/>
  <c r="Q17" i="2"/>
  <c r="K154" i="2"/>
  <c r="K161" i="2" s="1"/>
  <c r="K160" i="2" s="1"/>
  <c r="K153" i="2"/>
  <c r="K174" i="2" s="1"/>
  <c r="L153" i="2"/>
  <c r="M33" i="2"/>
  <c r="N33" i="2" s="1"/>
  <c r="M157" i="2"/>
  <c r="M171" i="2"/>
  <c r="M60" i="2"/>
  <c r="L152" i="2"/>
  <c r="O16" i="2"/>
  <c r="C18" i="6" l="1"/>
  <c r="C84" i="6" s="1"/>
  <c r="I167" i="6"/>
  <c r="F3" i="6"/>
  <c r="Q16" i="6"/>
  <c r="Q32" i="6" s="1"/>
  <c r="Q157" i="6" s="1"/>
  <c r="Q156" i="6" s="1"/>
  <c r="D70" i="6"/>
  <c r="D69" i="6" s="1"/>
  <c r="D83" i="6"/>
  <c r="D93" i="6" s="1"/>
  <c r="D96" i="6" s="1"/>
  <c r="C120" i="6"/>
  <c r="B120" i="6" s="1"/>
  <c r="Q119" i="6"/>
  <c r="Q129" i="6"/>
  <c r="P128" i="6"/>
  <c r="C70" i="6"/>
  <c r="C83" i="6"/>
  <c r="C93" i="6" s="1"/>
  <c r="C96" i="6" s="1"/>
  <c r="C17" i="6"/>
  <c r="P16" i="6"/>
  <c r="C130" i="6"/>
  <c r="J178" i="6"/>
  <c r="J179" i="6"/>
  <c r="J181" i="6"/>
  <c r="J160" i="6"/>
  <c r="K154" i="6"/>
  <c r="K153" i="6"/>
  <c r="L160" i="6"/>
  <c r="L178" i="6"/>
  <c r="L179" i="6"/>
  <c r="L182" i="6" s="1"/>
  <c r="M156" i="6"/>
  <c r="N171" i="6"/>
  <c r="N132" i="6"/>
  <c r="O58" i="6"/>
  <c r="M176" i="6"/>
  <c r="M172" i="6"/>
  <c r="M133" i="6"/>
  <c r="N63" i="6"/>
  <c r="N65" i="6"/>
  <c r="L152" i="6"/>
  <c r="I166" i="6"/>
  <c r="C121" i="6"/>
  <c r="B121" i="6" s="1"/>
  <c r="I166" i="5"/>
  <c r="C18" i="5"/>
  <c r="C84" i="5" s="1"/>
  <c r="Q119" i="5"/>
  <c r="Q129" i="5"/>
  <c r="F3" i="5"/>
  <c r="Q16" i="5"/>
  <c r="Q32" i="5" s="1"/>
  <c r="Q157" i="5" s="1"/>
  <c r="Q156" i="5" s="1"/>
  <c r="C129" i="5"/>
  <c r="C119" i="5"/>
  <c r="B119" i="5" s="1"/>
  <c r="P128" i="5"/>
  <c r="O33" i="5"/>
  <c r="O157" i="5"/>
  <c r="I167" i="5"/>
  <c r="L153" i="5"/>
  <c r="L154" i="5"/>
  <c r="M152" i="5"/>
  <c r="M136" i="5"/>
  <c r="M137" i="5"/>
  <c r="N114" i="5"/>
  <c r="N152" i="5" s="1"/>
  <c r="N135" i="5"/>
  <c r="O172" i="5"/>
  <c r="O133" i="5"/>
  <c r="P63" i="5"/>
  <c r="P65" i="5"/>
  <c r="C17" i="5"/>
  <c r="P16" i="5"/>
  <c r="O58" i="5"/>
  <c r="O60" i="5"/>
  <c r="C130" i="5"/>
  <c r="C130" i="3"/>
  <c r="Q119" i="3"/>
  <c r="Q129" i="3"/>
  <c r="C119" i="3"/>
  <c r="B119" i="3" s="1"/>
  <c r="P128" i="3"/>
  <c r="C129" i="3"/>
  <c r="I182" i="3"/>
  <c r="I164" i="3"/>
  <c r="I163" i="3"/>
  <c r="J174" i="3"/>
  <c r="J161" i="3"/>
  <c r="K116" i="3"/>
  <c r="K115" i="3"/>
  <c r="L136" i="3"/>
  <c r="L115" i="3" s="1"/>
  <c r="L153" i="3" s="1"/>
  <c r="L174" i="3" s="1"/>
  <c r="L137" i="3"/>
  <c r="L116" i="3" s="1"/>
  <c r="L154" i="3" s="1"/>
  <c r="L161" i="3" s="1"/>
  <c r="O32" i="3"/>
  <c r="M172" i="3"/>
  <c r="M133" i="3"/>
  <c r="N58" i="3"/>
  <c r="C121" i="3"/>
  <c r="B121" i="3" s="1"/>
  <c r="Q17" i="3"/>
  <c r="I181" i="3"/>
  <c r="M176" i="3"/>
  <c r="M65" i="3"/>
  <c r="C130" i="4"/>
  <c r="Q119" i="4"/>
  <c r="Q129" i="4"/>
  <c r="C129" i="4"/>
  <c r="C119" i="4"/>
  <c r="B119" i="4" s="1"/>
  <c r="P128" i="4"/>
  <c r="K174" i="4"/>
  <c r="I182" i="4"/>
  <c r="I163" i="4"/>
  <c r="I164" i="4"/>
  <c r="I166" i="4"/>
  <c r="L115" i="4"/>
  <c r="L116" i="4"/>
  <c r="N33" i="4"/>
  <c r="O33" i="4" s="1"/>
  <c r="N157" i="4"/>
  <c r="M170" i="4"/>
  <c r="M114" i="4"/>
  <c r="M135" i="4"/>
  <c r="P16" i="4"/>
  <c r="N58" i="4"/>
  <c r="N60" i="4"/>
  <c r="O63" i="4"/>
  <c r="O65" i="4"/>
  <c r="Q17" i="4"/>
  <c r="C121" i="4"/>
  <c r="B121" i="4" s="1"/>
  <c r="I181" i="4"/>
  <c r="I166" i="7"/>
  <c r="P128" i="7"/>
  <c r="C130" i="7"/>
  <c r="Q119" i="7"/>
  <c r="Q129" i="7"/>
  <c r="I167" i="7"/>
  <c r="J178" i="7"/>
  <c r="J179" i="7"/>
  <c r="J181" i="7"/>
  <c r="J160" i="7"/>
  <c r="K153" i="7"/>
  <c r="K154" i="7"/>
  <c r="M156" i="7"/>
  <c r="L152" i="7"/>
  <c r="L136" i="7"/>
  <c r="L137" i="7"/>
  <c r="N172" i="7"/>
  <c r="N133" i="7"/>
  <c r="O63" i="7"/>
  <c r="O65" i="7"/>
  <c r="O32" i="7"/>
  <c r="M171" i="7"/>
  <c r="M132" i="7"/>
  <c r="M176" i="7"/>
  <c r="M60" i="7"/>
  <c r="C120" i="7"/>
  <c r="B120" i="7" s="1"/>
  <c r="C121" i="7"/>
  <c r="B121" i="7" s="1"/>
  <c r="Q17" i="7"/>
  <c r="N58" i="2"/>
  <c r="N132" i="2" s="1"/>
  <c r="O63" i="2"/>
  <c r="J163" i="2"/>
  <c r="J166" i="2" s="1"/>
  <c r="J178" i="2"/>
  <c r="J181" i="2" s="1"/>
  <c r="L116" i="2"/>
  <c r="M114" i="2"/>
  <c r="M135" i="2"/>
  <c r="O65" i="2"/>
  <c r="O133" i="2"/>
  <c r="N114" i="2"/>
  <c r="N135" i="2"/>
  <c r="L174" i="2"/>
  <c r="K178" i="2"/>
  <c r="K181" i="2" s="1"/>
  <c r="K179" i="2"/>
  <c r="K182" i="2" s="1"/>
  <c r="M156" i="2"/>
  <c r="O32" i="2"/>
  <c r="O157" i="2" s="1"/>
  <c r="O156" i="2" s="1"/>
  <c r="M170" i="2"/>
  <c r="F3" i="2"/>
  <c r="J164" i="2"/>
  <c r="J167" i="2" s="1"/>
  <c r="P16" i="2"/>
  <c r="P32" i="2" s="1"/>
  <c r="P157" i="2" s="1"/>
  <c r="L181" i="6" l="1"/>
  <c r="D76" i="6"/>
  <c r="D79" i="6"/>
  <c r="C119" i="6"/>
  <c r="B119" i="6" s="1"/>
  <c r="Q128" i="6"/>
  <c r="C128" i="6" s="1"/>
  <c r="C129" i="6"/>
  <c r="B70" i="6"/>
  <c r="C69" i="6"/>
  <c r="G4" i="6"/>
  <c r="G11" i="6" s="1"/>
  <c r="B84" i="6"/>
  <c r="B83" i="6" s="1"/>
  <c r="B93" i="6" s="1"/>
  <c r="B96" i="6" s="1"/>
  <c r="C16" i="6"/>
  <c r="P32" i="6"/>
  <c r="J182" i="6"/>
  <c r="J163" i="6"/>
  <c r="J164" i="6"/>
  <c r="J166" i="6"/>
  <c r="K161" i="6"/>
  <c r="K174" i="6"/>
  <c r="L164" i="6"/>
  <c r="L167" i="6" s="1"/>
  <c r="L163" i="6"/>
  <c r="O171" i="6"/>
  <c r="O132" i="6"/>
  <c r="M170" i="6"/>
  <c r="M135" i="6"/>
  <c r="M114" i="6"/>
  <c r="N172" i="6"/>
  <c r="N133" i="6"/>
  <c r="O63" i="6"/>
  <c r="O65" i="6"/>
  <c r="N176" i="6"/>
  <c r="O60" i="6"/>
  <c r="C83" i="5"/>
  <c r="C93" i="5" s="1"/>
  <c r="C96" i="5" s="1"/>
  <c r="C70" i="5"/>
  <c r="Q128" i="5"/>
  <c r="C128" i="5" s="1"/>
  <c r="O156" i="5"/>
  <c r="L174" i="5"/>
  <c r="L161" i="5"/>
  <c r="M115" i="5"/>
  <c r="M116" i="5"/>
  <c r="N136" i="5"/>
  <c r="N115" i="5" s="1"/>
  <c r="N153" i="5" s="1"/>
  <c r="N174" i="5" s="1"/>
  <c r="N137" i="5"/>
  <c r="N116" i="5" s="1"/>
  <c r="N154" i="5" s="1"/>
  <c r="N161" i="5" s="1"/>
  <c r="P172" i="5"/>
  <c r="P133" i="5"/>
  <c r="Q63" i="5"/>
  <c r="Q65" i="5"/>
  <c r="G4" i="5"/>
  <c r="G11" i="5" s="1"/>
  <c r="B84" i="5"/>
  <c r="B83" i="5" s="1"/>
  <c r="B93" i="5" s="1"/>
  <c r="B96" i="5" s="1"/>
  <c r="C16" i="5"/>
  <c r="P32" i="5"/>
  <c r="O171" i="5"/>
  <c r="O132" i="5"/>
  <c r="O176" i="5"/>
  <c r="P58" i="5"/>
  <c r="P60" i="5"/>
  <c r="C63" i="5"/>
  <c r="B105" i="5" s="1"/>
  <c r="Q128" i="3"/>
  <c r="C128" i="3" s="1"/>
  <c r="I167" i="3"/>
  <c r="J178" i="3"/>
  <c r="J179" i="3"/>
  <c r="J160" i="3"/>
  <c r="K154" i="3"/>
  <c r="K153" i="3"/>
  <c r="L178" i="3"/>
  <c r="L179" i="3"/>
  <c r="L182" i="3" s="1"/>
  <c r="L181" i="3"/>
  <c r="L160" i="3"/>
  <c r="O33" i="3"/>
  <c r="P33" i="3" s="1"/>
  <c r="O157" i="3"/>
  <c r="M170" i="3"/>
  <c r="N171" i="3"/>
  <c r="N132" i="3"/>
  <c r="Q16" i="3"/>
  <c r="F3" i="3"/>
  <c r="C17" i="3"/>
  <c r="N63" i="3"/>
  <c r="N65" i="3"/>
  <c r="M135" i="3"/>
  <c r="N60" i="3"/>
  <c r="I166" i="3"/>
  <c r="M114" i="3"/>
  <c r="Q128" i="4"/>
  <c r="C128" i="4" s="1"/>
  <c r="K178" i="4"/>
  <c r="K181" i="4"/>
  <c r="K179" i="4"/>
  <c r="I167" i="4"/>
  <c r="L153" i="4"/>
  <c r="L154" i="4"/>
  <c r="N156" i="4"/>
  <c r="M152" i="4"/>
  <c r="M136" i="4"/>
  <c r="M137" i="4"/>
  <c r="P32" i="4"/>
  <c r="N171" i="4"/>
  <c r="N132" i="4"/>
  <c r="N176" i="4"/>
  <c r="O58" i="4"/>
  <c r="O172" i="4"/>
  <c r="O133" i="4"/>
  <c r="P63" i="4"/>
  <c r="Q16" i="4"/>
  <c r="Q32" i="4" s="1"/>
  <c r="Q157" i="4" s="1"/>
  <c r="Q156" i="4" s="1"/>
  <c r="F3" i="4"/>
  <c r="C17" i="4"/>
  <c r="Q128" i="7"/>
  <c r="C128" i="7" s="1"/>
  <c r="J182" i="7"/>
  <c r="J163" i="7"/>
  <c r="J164" i="7"/>
  <c r="J166" i="7"/>
  <c r="K174" i="7"/>
  <c r="K161" i="7"/>
  <c r="L115" i="7"/>
  <c r="L116" i="7"/>
  <c r="O172" i="7"/>
  <c r="O133" i="7"/>
  <c r="P63" i="7"/>
  <c r="O33" i="7"/>
  <c r="P33" i="7" s="1"/>
  <c r="O157" i="7"/>
  <c r="M170" i="7"/>
  <c r="M114" i="7"/>
  <c r="M135" i="7"/>
  <c r="N58" i="7"/>
  <c r="F3" i="7"/>
  <c r="Q16" i="7"/>
  <c r="C17" i="7"/>
  <c r="C119" i="7"/>
  <c r="B119" i="7" s="1"/>
  <c r="C129" i="7"/>
  <c r="N60" i="2"/>
  <c r="O58" i="2" s="1"/>
  <c r="O132" i="2" s="1"/>
  <c r="N176" i="2"/>
  <c r="O172" i="2"/>
  <c r="N171" i="2"/>
  <c r="N170" i="2" s="1"/>
  <c r="P63" i="2"/>
  <c r="L154" i="2"/>
  <c r="M137" i="2"/>
  <c r="M136" i="2"/>
  <c r="N136" i="2"/>
  <c r="N115" i="2" s="1"/>
  <c r="N137" i="2"/>
  <c r="N116" i="2" s="1"/>
  <c r="M152" i="2"/>
  <c r="P65" i="2"/>
  <c r="P133" i="2"/>
  <c r="O114" i="2"/>
  <c r="O135" i="2"/>
  <c r="L179" i="2"/>
  <c r="L182" i="2" s="1"/>
  <c r="L178" i="2"/>
  <c r="L181" i="2" s="1"/>
  <c r="N153" i="2"/>
  <c r="O33" i="2"/>
  <c r="C17" i="2"/>
  <c r="B84" i="2" s="1"/>
  <c r="Q16" i="2"/>
  <c r="N152" i="2"/>
  <c r="K163" i="2"/>
  <c r="K166" i="2" s="1"/>
  <c r="P156" i="2"/>
  <c r="O171" i="2"/>
  <c r="O170" i="2" s="1"/>
  <c r="C79" i="6" l="1"/>
  <c r="B69" i="6"/>
  <c r="B79" i="6" s="1"/>
  <c r="C76" i="6"/>
  <c r="B76" i="6" s="1"/>
  <c r="C32" i="6"/>
  <c r="P33" i="6"/>
  <c r="Q33" i="6" s="1"/>
  <c r="Q34" i="6" s="1"/>
  <c r="P157" i="6"/>
  <c r="J167" i="6"/>
  <c r="K160" i="6"/>
  <c r="K178" i="6"/>
  <c r="K179" i="6"/>
  <c r="M137" i="6"/>
  <c r="M136" i="6"/>
  <c r="M152" i="6"/>
  <c r="O172" i="6"/>
  <c r="O170" i="6" s="1"/>
  <c r="O133" i="6"/>
  <c r="P63" i="6"/>
  <c r="P58" i="6"/>
  <c r="P60" i="6"/>
  <c r="L166" i="6"/>
  <c r="N114" i="6"/>
  <c r="N152" i="6" s="1"/>
  <c r="N135" i="6"/>
  <c r="O176" i="6"/>
  <c r="N170" i="6"/>
  <c r="B70" i="5"/>
  <c r="C69" i="5"/>
  <c r="L179" i="5"/>
  <c r="L178" i="5"/>
  <c r="L160" i="5"/>
  <c r="M153" i="5"/>
  <c r="M154" i="5"/>
  <c r="N178" i="5"/>
  <c r="N179" i="5"/>
  <c r="N182" i="5" s="1"/>
  <c r="N160" i="5"/>
  <c r="Q172" i="5"/>
  <c r="C172" i="5" s="1"/>
  <c r="B172" i="5" s="1"/>
  <c r="Q133" i="5"/>
  <c r="C133" i="5" s="1"/>
  <c r="B133" i="5" s="1"/>
  <c r="C32" i="5"/>
  <c r="P33" i="5"/>
  <c r="Q33" i="5" s="1"/>
  <c r="Q34" i="5" s="1"/>
  <c r="P157" i="5"/>
  <c r="O170" i="5"/>
  <c r="O114" i="5"/>
  <c r="O135" i="5"/>
  <c r="P171" i="5"/>
  <c r="P170" i="5" s="1"/>
  <c r="P176" i="5"/>
  <c r="P132" i="5"/>
  <c r="Q58" i="5"/>
  <c r="C105" i="5"/>
  <c r="C58" i="5"/>
  <c r="B102" i="5" s="1"/>
  <c r="J182" i="3"/>
  <c r="J163" i="3"/>
  <c r="J164" i="3"/>
  <c r="K161" i="3"/>
  <c r="K174" i="3"/>
  <c r="L164" i="3"/>
  <c r="L167" i="3" s="1"/>
  <c r="L163" i="3"/>
  <c r="O156" i="3"/>
  <c r="C16" i="3"/>
  <c r="Q32" i="3"/>
  <c r="G4" i="3"/>
  <c r="G11" i="3" s="1"/>
  <c r="B84" i="3"/>
  <c r="B83" i="3" s="1"/>
  <c r="B93" i="3" s="1"/>
  <c r="B96" i="3" s="1"/>
  <c r="N172" i="3"/>
  <c r="N133" i="3"/>
  <c r="O65" i="3"/>
  <c r="O63" i="3"/>
  <c r="M137" i="3"/>
  <c r="M136" i="3"/>
  <c r="O60" i="3"/>
  <c r="O58" i="3"/>
  <c r="M152" i="3"/>
  <c r="J181" i="3"/>
  <c r="N176" i="3"/>
  <c r="K182" i="4"/>
  <c r="L174" i="4"/>
  <c r="L161" i="4"/>
  <c r="M115" i="4"/>
  <c r="M116" i="4"/>
  <c r="P33" i="4"/>
  <c r="Q33" i="4" s="1"/>
  <c r="Q34" i="4" s="1"/>
  <c r="C32" i="4"/>
  <c r="P157" i="4"/>
  <c r="N170" i="4"/>
  <c r="N114" i="4"/>
  <c r="N135" i="4"/>
  <c r="O171" i="4"/>
  <c r="O170" i="4" s="1"/>
  <c r="O132" i="4"/>
  <c r="O176" i="4"/>
  <c r="P172" i="4"/>
  <c r="P133" i="4"/>
  <c r="B84" i="4"/>
  <c r="B83" i="4" s="1"/>
  <c r="B93" i="4" s="1"/>
  <c r="B96" i="4" s="1"/>
  <c r="G4" i="4"/>
  <c r="G11" i="4" s="1"/>
  <c r="C16" i="4"/>
  <c r="O60" i="4"/>
  <c r="P65" i="4"/>
  <c r="J167" i="7"/>
  <c r="K178" i="7"/>
  <c r="K179" i="7"/>
  <c r="K181" i="7"/>
  <c r="K160" i="7"/>
  <c r="L153" i="7"/>
  <c r="L154" i="7"/>
  <c r="P172" i="7"/>
  <c r="P133" i="7"/>
  <c r="O156" i="7"/>
  <c r="M152" i="7"/>
  <c r="M137" i="7"/>
  <c r="M136" i="7"/>
  <c r="N171" i="7"/>
  <c r="N132" i="7"/>
  <c r="N176" i="7"/>
  <c r="C16" i="7"/>
  <c r="Q32" i="7"/>
  <c r="B84" i="7"/>
  <c r="B83" i="7" s="1"/>
  <c r="B93" i="7" s="1"/>
  <c r="B96" i="7" s="1"/>
  <c r="G4" i="7"/>
  <c r="G11" i="7" s="1"/>
  <c r="P65" i="7"/>
  <c r="N60" i="7"/>
  <c r="N154" i="2"/>
  <c r="O60" i="2"/>
  <c r="O176" i="2"/>
  <c r="Q63" i="2"/>
  <c r="Q133" i="2" s="1"/>
  <c r="C133" i="2" s="1"/>
  <c r="B133" i="2" s="1"/>
  <c r="P172" i="2"/>
  <c r="M116" i="2"/>
  <c r="M115" i="2"/>
  <c r="O136" i="2"/>
  <c r="O115" i="2" s="1"/>
  <c r="O137" i="2"/>
  <c r="O116" i="2" s="1"/>
  <c r="L161" i="2"/>
  <c r="L160" i="2" s="1"/>
  <c r="L164" i="2" s="1"/>
  <c r="L167" i="2" s="1"/>
  <c r="N174" i="2"/>
  <c r="G4" i="2"/>
  <c r="O152" i="2"/>
  <c r="P33" i="2"/>
  <c r="Q32" i="2"/>
  <c r="C32" i="2" s="1"/>
  <c r="C16" i="2"/>
  <c r="K164" i="2"/>
  <c r="K167" i="2" s="1"/>
  <c r="C157" i="6" l="1"/>
  <c r="B157" i="6" s="1"/>
  <c r="P156" i="6"/>
  <c r="K163" i="6"/>
  <c r="K164" i="6"/>
  <c r="K182" i="6"/>
  <c r="M116" i="6"/>
  <c r="M115" i="6"/>
  <c r="P172" i="6"/>
  <c r="P133" i="6"/>
  <c r="P171" i="6"/>
  <c r="P176" i="6"/>
  <c r="P132" i="6"/>
  <c r="Q58" i="6"/>
  <c r="Q60" i="6"/>
  <c r="N136" i="6"/>
  <c r="N115" i="6" s="1"/>
  <c r="N153" i="6" s="1"/>
  <c r="N174" i="6" s="1"/>
  <c r="N137" i="6"/>
  <c r="N116" i="6" s="1"/>
  <c r="N154" i="6" s="1"/>
  <c r="N161" i="6" s="1"/>
  <c r="P65" i="6"/>
  <c r="K181" i="6"/>
  <c r="O114" i="6"/>
  <c r="O152" i="6" s="1"/>
  <c r="O135" i="6"/>
  <c r="B69" i="5"/>
  <c r="B79" i="5" s="1"/>
  <c r="C76" i="5"/>
  <c r="B76" i="5" s="1"/>
  <c r="C79" i="5"/>
  <c r="L182" i="5"/>
  <c r="L164" i="5"/>
  <c r="L163" i="5"/>
  <c r="M174" i="5"/>
  <c r="M161" i="5"/>
  <c r="N164" i="5"/>
  <c r="N167" i="5" s="1"/>
  <c r="N163" i="5"/>
  <c r="C157" i="5"/>
  <c r="B157" i="5" s="1"/>
  <c r="P156" i="5"/>
  <c r="O152" i="5"/>
  <c r="O137" i="5"/>
  <c r="O136" i="5"/>
  <c r="P114" i="5"/>
  <c r="P152" i="5" s="1"/>
  <c r="P135" i="5"/>
  <c r="Q171" i="5"/>
  <c r="Q170" i="5" s="1"/>
  <c r="Q132" i="5"/>
  <c r="Q176" i="5"/>
  <c r="C176" i="5" s="1"/>
  <c r="B176" i="5" s="1"/>
  <c r="C102" i="5"/>
  <c r="C106" i="5" s="1"/>
  <c r="C108" i="5" s="1"/>
  <c r="D102" i="5"/>
  <c r="B106" i="5"/>
  <c r="B108" i="5" s="1"/>
  <c r="L181" i="5"/>
  <c r="N181" i="5"/>
  <c r="C171" i="5"/>
  <c r="B171" i="5" s="1"/>
  <c r="C170" i="5"/>
  <c r="B170" i="5" s="1"/>
  <c r="C132" i="5"/>
  <c r="B132" i="5" s="1"/>
  <c r="Q60" i="5"/>
  <c r="D105" i="5"/>
  <c r="J167" i="3"/>
  <c r="K160" i="3"/>
  <c r="K179" i="3"/>
  <c r="K178" i="3"/>
  <c r="Q33" i="3"/>
  <c r="Q34" i="3" s="1"/>
  <c r="C32" i="3"/>
  <c r="Q157" i="3"/>
  <c r="P63" i="3"/>
  <c r="P65" i="3"/>
  <c r="O172" i="3"/>
  <c r="O133" i="3"/>
  <c r="M116" i="3"/>
  <c r="M115" i="3"/>
  <c r="P58" i="3"/>
  <c r="O171" i="3"/>
  <c r="O132" i="3"/>
  <c r="O176" i="3"/>
  <c r="J166" i="3"/>
  <c r="L166" i="3"/>
  <c r="N170" i="3"/>
  <c r="N135" i="3"/>
  <c r="N114" i="3"/>
  <c r="L179" i="4"/>
  <c r="L178" i="4"/>
  <c r="L160" i="4"/>
  <c r="M153" i="4"/>
  <c r="M154" i="4"/>
  <c r="C157" i="4"/>
  <c r="B157" i="4" s="1"/>
  <c r="P156" i="4"/>
  <c r="N152" i="4"/>
  <c r="N136" i="4"/>
  <c r="N137" i="4"/>
  <c r="O114" i="4"/>
  <c r="O152" i="4" s="1"/>
  <c r="O135" i="4"/>
  <c r="P58" i="4"/>
  <c r="Q63" i="4"/>
  <c r="Q65" i="4"/>
  <c r="K182" i="7"/>
  <c r="K164" i="7"/>
  <c r="K163" i="7"/>
  <c r="L174" i="7"/>
  <c r="L161" i="7"/>
  <c r="M116" i="7"/>
  <c r="M115" i="7"/>
  <c r="N170" i="7"/>
  <c r="N114" i="7"/>
  <c r="N135" i="7"/>
  <c r="C32" i="7"/>
  <c r="Q33" i="7"/>
  <c r="Q34" i="7" s="1"/>
  <c r="Q157" i="7"/>
  <c r="Q63" i="7"/>
  <c r="Q65" i="7"/>
  <c r="O58" i="7"/>
  <c r="O60" i="7"/>
  <c r="P58" i="2"/>
  <c r="Q65" i="2"/>
  <c r="C63" i="2"/>
  <c r="B105" i="2" s="1"/>
  <c r="Q172" i="2"/>
  <c r="C172" i="2" s="1"/>
  <c r="B172" i="2" s="1"/>
  <c r="M154" i="2"/>
  <c r="M161" i="2" s="1"/>
  <c r="M160" i="2" s="1"/>
  <c r="M153" i="2"/>
  <c r="M174" i="2" s="1"/>
  <c r="L163" i="2"/>
  <c r="L166" i="2" s="1"/>
  <c r="Q157" i="2"/>
  <c r="C157" i="2" s="1"/>
  <c r="B157" i="2" s="1"/>
  <c r="Q33" i="2"/>
  <c r="Q61" i="2"/>
  <c r="N179" i="2"/>
  <c r="N182" i="2" s="1"/>
  <c r="N178" i="2"/>
  <c r="N181" i="2" s="1"/>
  <c r="N161" i="2"/>
  <c r="N160" i="2" s="1"/>
  <c r="C156" i="6" l="1"/>
  <c r="B156" i="6" s="1"/>
  <c r="K167" i="6"/>
  <c r="M154" i="6"/>
  <c r="M153" i="6"/>
  <c r="P170" i="6"/>
  <c r="P114" i="6"/>
  <c r="P152" i="6" s="1"/>
  <c r="P135" i="6"/>
  <c r="Q171" i="6"/>
  <c r="Q132" i="6"/>
  <c r="N179" i="6"/>
  <c r="N182" i="6" s="1"/>
  <c r="N178" i="6"/>
  <c r="N160" i="6"/>
  <c r="Q63" i="6"/>
  <c r="Q65" i="6"/>
  <c r="O136" i="6"/>
  <c r="O115" i="6" s="1"/>
  <c r="O153" i="6" s="1"/>
  <c r="O174" i="6" s="1"/>
  <c r="O137" i="6"/>
  <c r="O116" i="6" s="1"/>
  <c r="O154" i="6" s="1"/>
  <c r="O161" i="6" s="1"/>
  <c r="K166" i="6"/>
  <c r="C58" i="6"/>
  <c r="B102" i="6" s="1"/>
  <c r="L167" i="5"/>
  <c r="M179" i="5"/>
  <c r="M178" i="5"/>
  <c r="M160" i="5"/>
  <c r="C156" i="5"/>
  <c r="B156" i="5" s="1"/>
  <c r="O116" i="5"/>
  <c r="O115" i="5"/>
  <c r="P136" i="5"/>
  <c r="P115" i="5" s="1"/>
  <c r="P153" i="5" s="1"/>
  <c r="P174" i="5" s="1"/>
  <c r="P137" i="5"/>
  <c r="P116" i="5" s="1"/>
  <c r="P154" i="5" s="1"/>
  <c r="P161" i="5" s="1"/>
  <c r="Q114" i="5"/>
  <c r="Q152" i="5" s="1"/>
  <c r="Q135" i="5"/>
  <c r="B109" i="5"/>
  <c r="L166" i="5"/>
  <c r="N166" i="5"/>
  <c r="C114" i="5"/>
  <c r="B114" i="5" s="1"/>
  <c r="C152" i="5"/>
  <c r="B152" i="5" s="1"/>
  <c r="C135" i="5"/>
  <c r="D106" i="5"/>
  <c r="D108" i="5" s="1"/>
  <c r="K164" i="3"/>
  <c r="K163" i="3"/>
  <c r="K166" i="3"/>
  <c r="K182" i="3"/>
  <c r="C157" i="3"/>
  <c r="B157" i="3" s="1"/>
  <c r="Q156" i="3"/>
  <c r="P172" i="3"/>
  <c r="P133" i="3"/>
  <c r="Q63" i="3"/>
  <c r="M154" i="3"/>
  <c r="M153" i="3"/>
  <c r="P171" i="3"/>
  <c r="P170" i="3" s="1"/>
  <c r="P176" i="3"/>
  <c r="P132" i="3"/>
  <c r="O170" i="3"/>
  <c r="O114" i="3"/>
  <c r="O152" i="3" s="1"/>
  <c r="O135" i="3"/>
  <c r="N137" i="3"/>
  <c r="N136" i="3"/>
  <c r="N152" i="3"/>
  <c r="K181" i="3"/>
  <c r="P60" i="3"/>
  <c r="L182" i="4"/>
  <c r="L163" i="4"/>
  <c r="L164" i="4"/>
  <c r="L166" i="4"/>
  <c r="M174" i="4"/>
  <c r="M161" i="4"/>
  <c r="C156" i="4"/>
  <c r="B156" i="4" s="1"/>
  <c r="N115" i="4"/>
  <c r="N116" i="4"/>
  <c r="O136" i="4"/>
  <c r="O115" i="4" s="1"/>
  <c r="O153" i="4" s="1"/>
  <c r="O174" i="4" s="1"/>
  <c r="O137" i="4"/>
  <c r="O116" i="4" s="1"/>
  <c r="O154" i="4" s="1"/>
  <c r="O161" i="4" s="1"/>
  <c r="P171" i="4"/>
  <c r="P132" i="4"/>
  <c r="P176" i="4"/>
  <c r="C63" i="4"/>
  <c r="B105" i="4" s="1"/>
  <c r="Q172" i="4"/>
  <c r="C172" i="4" s="1"/>
  <c r="B172" i="4" s="1"/>
  <c r="Q133" i="4"/>
  <c r="C133" i="4" s="1"/>
  <c r="B133" i="4" s="1"/>
  <c r="L181" i="4"/>
  <c r="P60" i="4"/>
  <c r="K167" i="7"/>
  <c r="L179" i="7"/>
  <c r="L178" i="7"/>
  <c r="L160" i="7"/>
  <c r="M154" i="7"/>
  <c r="M153" i="7"/>
  <c r="N152" i="7"/>
  <c r="N136" i="7"/>
  <c r="N137" i="7"/>
  <c r="C157" i="7"/>
  <c r="B157" i="7" s="1"/>
  <c r="Q156" i="7"/>
  <c r="C63" i="7"/>
  <c r="B105" i="7" s="1"/>
  <c r="Q172" i="7"/>
  <c r="C172" i="7" s="1"/>
  <c r="B172" i="7" s="1"/>
  <c r="Q133" i="7"/>
  <c r="C133" i="7" s="1"/>
  <c r="B133" i="7" s="1"/>
  <c r="O171" i="7"/>
  <c r="O132" i="7"/>
  <c r="O176" i="7"/>
  <c r="P58" i="7"/>
  <c r="P60" i="7"/>
  <c r="K166" i="7"/>
  <c r="P132" i="2"/>
  <c r="P176" i="2"/>
  <c r="P171" i="2"/>
  <c r="P60" i="2"/>
  <c r="C105" i="2"/>
  <c r="M179" i="2"/>
  <c r="M182" i="2" s="1"/>
  <c r="M178" i="2"/>
  <c r="M181" i="2" s="1"/>
  <c r="M163" i="2"/>
  <c r="M166" i="2" s="1"/>
  <c r="O154" i="2"/>
  <c r="O161" i="2" s="1"/>
  <c r="O160" i="2" s="1"/>
  <c r="O153" i="2"/>
  <c r="O174" i="2" s="1"/>
  <c r="M164" i="2"/>
  <c r="M167" i="2" s="1"/>
  <c r="N163" i="2"/>
  <c r="N166" i="2" s="1"/>
  <c r="N164" i="2"/>
  <c r="N167" i="2" s="1"/>
  <c r="N181" i="6" l="1"/>
  <c r="M161" i="6"/>
  <c r="M174" i="6"/>
  <c r="P136" i="6"/>
  <c r="P137" i="6"/>
  <c r="N164" i="6"/>
  <c r="N167" i="6" s="1"/>
  <c r="N163" i="6"/>
  <c r="C63" i="6"/>
  <c r="B105" i="6" s="1"/>
  <c r="Q172" i="6"/>
  <c r="Q133" i="6"/>
  <c r="C133" i="6" s="1"/>
  <c r="B133" i="6" s="1"/>
  <c r="O179" i="6"/>
  <c r="O182" i="6" s="1"/>
  <c r="O178" i="6"/>
  <c r="O160" i="6"/>
  <c r="B106" i="6"/>
  <c r="B108" i="6" s="1"/>
  <c r="C102" i="6"/>
  <c r="D102" i="6"/>
  <c r="C171" i="6"/>
  <c r="B171" i="6" s="1"/>
  <c r="C132" i="6"/>
  <c r="B132" i="6" s="1"/>
  <c r="Q176" i="6"/>
  <c r="C176" i="6" s="1"/>
  <c r="B176" i="6" s="1"/>
  <c r="B110" i="5"/>
  <c r="M181" i="5"/>
  <c r="M182" i="5"/>
  <c r="M164" i="5"/>
  <c r="M163" i="5"/>
  <c r="O154" i="5"/>
  <c r="O153" i="5"/>
  <c r="P178" i="5"/>
  <c r="P179" i="5"/>
  <c r="P182" i="5" s="1"/>
  <c r="Q137" i="5"/>
  <c r="Q116" i="5" s="1"/>
  <c r="Q154" i="5" s="1"/>
  <c r="Q161" i="5" s="1"/>
  <c r="Q136" i="5"/>
  <c r="Q115" i="5" s="1"/>
  <c r="Q153" i="5" s="1"/>
  <c r="Q174" i="5" s="1"/>
  <c r="C109" i="5"/>
  <c r="C110" i="5" s="1"/>
  <c r="P160" i="5"/>
  <c r="C137" i="5"/>
  <c r="C136" i="5"/>
  <c r="K167" i="3"/>
  <c r="C156" i="3"/>
  <c r="B156" i="3" s="1"/>
  <c r="C63" i="3"/>
  <c r="B105" i="3" s="1"/>
  <c r="Q172" i="3"/>
  <c r="C172" i="3" s="1"/>
  <c r="B172" i="3" s="1"/>
  <c r="Q133" i="3"/>
  <c r="C133" i="3" s="1"/>
  <c r="B133" i="3" s="1"/>
  <c r="M161" i="3"/>
  <c r="M174" i="3"/>
  <c r="P114" i="3"/>
  <c r="P135" i="3"/>
  <c r="O136" i="3"/>
  <c r="O115" i="3" s="1"/>
  <c r="O153" i="3" s="1"/>
  <c r="O174" i="3" s="1"/>
  <c r="O137" i="3"/>
  <c r="O116" i="3" s="1"/>
  <c r="O154" i="3" s="1"/>
  <c r="O161" i="3" s="1"/>
  <c r="N116" i="3"/>
  <c r="N115" i="3"/>
  <c r="Q58" i="3"/>
  <c r="Q60" i="3"/>
  <c r="Q65" i="3"/>
  <c r="L167" i="4"/>
  <c r="M178" i="4"/>
  <c r="M179" i="4"/>
  <c r="M181" i="4"/>
  <c r="M160" i="4"/>
  <c r="N153" i="4"/>
  <c r="N154" i="4"/>
  <c r="O178" i="4"/>
  <c r="O179" i="4"/>
  <c r="O182" i="4" s="1"/>
  <c r="O181" i="4"/>
  <c r="O160" i="4"/>
  <c r="P170" i="4"/>
  <c r="P114" i="4"/>
  <c r="P135" i="4"/>
  <c r="C105" i="4"/>
  <c r="Q58" i="4"/>
  <c r="Q60" i="4"/>
  <c r="L182" i="7"/>
  <c r="L163" i="7"/>
  <c r="L164" i="7"/>
  <c r="M161" i="7"/>
  <c r="M174" i="7"/>
  <c r="N115" i="7"/>
  <c r="N116" i="7"/>
  <c r="C156" i="7"/>
  <c r="B156" i="7" s="1"/>
  <c r="C105" i="7"/>
  <c r="D105" i="7"/>
  <c r="O170" i="7"/>
  <c r="O114" i="7"/>
  <c r="O135" i="7"/>
  <c r="P171" i="7"/>
  <c r="P170" i="7" s="1"/>
  <c r="P132" i="7"/>
  <c r="P176" i="7"/>
  <c r="Q58" i="7"/>
  <c r="L181" i="7"/>
  <c r="C58" i="7"/>
  <c r="B102" i="7" s="1"/>
  <c r="P135" i="2"/>
  <c r="P114" i="2"/>
  <c r="P152" i="2" s="1"/>
  <c r="P170" i="2"/>
  <c r="Q58" i="2"/>
  <c r="D105" i="2"/>
  <c r="O179" i="2"/>
  <c r="O182" i="2" s="1"/>
  <c r="O178" i="2"/>
  <c r="O181" i="2" s="1"/>
  <c r="O164" i="2"/>
  <c r="O167" i="2" s="1"/>
  <c r="O163" i="2"/>
  <c r="O166" i="2" s="1"/>
  <c r="M160" i="6" l="1"/>
  <c r="M178" i="6"/>
  <c r="M179" i="6"/>
  <c r="P115" i="6"/>
  <c r="P116" i="6"/>
  <c r="C105" i="6"/>
  <c r="C106" i="6" s="1"/>
  <c r="C108" i="6" s="1"/>
  <c r="Q170" i="6"/>
  <c r="C170" i="6" s="1"/>
  <c r="B170" i="6" s="1"/>
  <c r="C172" i="6"/>
  <c r="B172" i="6" s="1"/>
  <c r="O163" i="6"/>
  <c r="O164" i="6"/>
  <c r="O167" i="6" s="1"/>
  <c r="B109" i="6"/>
  <c r="Q114" i="6"/>
  <c r="Q135" i="6"/>
  <c r="N166" i="6"/>
  <c r="O181" i="6"/>
  <c r="D109" i="5"/>
  <c r="D110" i="5" s="1"/>
  <c r="C115" i="5"/>
  <c r="B115" i="5" s="1"/>
  <c r="M167" i="5"/>
  <c r="C154" i="5"/>
  <c r="B154" i="5" s="1"/>
  <c r="O161" i="5"/>
  <c r="C153" i="5"/>
  <c r="B153" i="5" s="1"/>
  <c r="O174" i="5"/>
  <c r="Q160" i="5"/>
  <c r="Q178" i="5"/>
  <c r="Q179" i="5"/>
  <c r="Q182" i="5" s="1"/>
  <c r="P164" i="5"/>
  <c r="P167" i="5" s="1"/>
  <c r="P163" i="5"/>
  <c r="C116" i="5"/>
  <c r="B116" i="5" s="1"/>
  <c r="M166" i="5"/>
  <c r="P181" i="5"/>
  <c r="C105" i="3"/>
  <c r="M160" i="3"/>
  <c r="M178" i="3"/>
  <c r="M179" i="3"/>
  <c r="M181" i="3"/>
  <c r="P152" i="3"/>
  <c r="P137" i="3"/>
  <c r="P116" i="3" s="1"/>
  <c r="P154" i="3" s="1"/>
  <c r="P161" i="3" s="1"/>
  <c r="P136" i="3"/>
  <c r="O178" i="3"/>
  <c r="O179" i="3"/>
  <c r="O182" i="3" s="1"/>
  <c r="O181" i="3"/>
  <c r="O160" i="3"/>
  <c r="N154" i="3"/>
  <c r="N153" i="3"/>
  <c r="C58" i="3"/>
  <c r="B102" i="3" s="1"/>
  <c r="Q171" i="3"/>
  <c r="Q176" i="3"/>
  <c r="C176" i="3" s="1"/>
  <c r="B176" i="3" s="1"/>
  <c r="Q132" i="3"/>
  <c r="M182" i="4"/>
  <c r="M164" i="4"/>
  <c r="M163" i="4"/>
  <c r="N174" i="4"/>
  <c r="N161" i="4"/>
  <c r="O163" i="4"/>
  <c r="O166" i="4"/>
  <c r="O164" i="4"/>
  <c r="O167" i="4" s="1"/>
  <c r="P152" i="4"/>
  <c r="P136" i="4"/>
  <c r="P137" i="4"/>
  <c r="C58" i="4"/>
  <c r="B102" i="4" s="1"/>
  <c r="Q171" i="4"/>
  <c r="Q176" i="4"/>
  <c r="C176" i="4" s="1"/>
  <c r="B176" i="4" s="1"/>
  <c r="Q132" i="4"/>
  <c r="D105" i="4"/>
  <c r="L167" i="7"/>
  <c r="M160" i="7"/>
  <c r="M179" i="7"/>
  <c r="M178" i="7"/>
  <c r="N153" i="7"/>
  <c r="N154" i="7"/>
  <c r="O152" i="7"/>
  <c r="O136" i="7"/>
  <c r="O137" i="7"/>
  <c r="P114" i="7"/>
  <c r="P152" i="7" s="1"/>
  <c r="P135" i="7"/>
  <c r="Q171" i="7"/>
  <c r="Q170" i="7" s="1"/>
  <c r="Q132" i="7"/>
  <c r="Q176" i="7"/>
  <c r="C176" i="7" s="1"/>
  <c r="B176" i="7" s="1"/>
  <c r="C102" i="7"/>
  <c r="C106" i="7" s="1"/>
  <c r="C108" i="7" s="1"/>
  <c r="B106" i="7"/>
  <c r="B108" i="7" s="1"/>
  <c r="C171" i="7"/>
  <c r="B171" i="7" s="1"/>
  <c r="C132" i="7"/>
  <c r="B132" i="7" s="1"/>
  <c r="Q60" i="7"/>
  <c r="L166" i="7"/>
  <c r="C170" i="7"/>
  <c r="B170" i="7" s="1"/>
  <c r="Q60" i="2"/>
  <c r="P137" i="2"/>
  <c r="P136" i="2"/>
  <c r="C58" i="2"/>
  <c r="B102" i="2" s="1"/>
  <c r="Q176" i="2"/>
  <c r="Q171" i="2"/>
  <c r="Q132" i="2"/>
  <c r="Q38" i="2"/>
  <c r="M164" i="6" l="1"/>
  <c r="M163" i="6"/>
  <c r="M182" i="6"/>
  <c r="P153" i="6"/>
  <c r="P154" i="6"/>
  <c r="C109" i="6"/>
  <c r="C110" i="6" s="1"/>
  <c r="F72" i="6" s="1"/>
  <c r="Q152" i="6"/>
  <c r="C152" i="6" s="1"/>
  <c r="B152" i="6" s="1"/>
  <c r="C114" i="6"/>
  <c r="B114" i="6" s="1"/>
  <c r="Q137" i="6"/>
  <c r="Q136" i="6"/>
  <c r="C135" i="6"/>
  <c r="B110" i="6"/>
  <c r="O166" i="6"/>
  <c r="M181" i="6"/>
  <c r="D105" i="6"/>
  <c r="D106" i="6" s="1"/>
  <c r="D108" i="6" s="1"/>
  <c r="Q181" i="5"/>
  <c r="C161" i="5"/>
  <c r="B161" i="5" s="1"/>
  <c r="O160" i="5"/>
  <c r="C174" i="5"/>
  <c r="B174" i="5" s="1"/>
  <c r="O178" i="5"/>
  <c r="C178" i="5" s="1"/>
  <c r="B178" i="5" s="1"/>
  <c r="O179" i="5"/>
  <c r="Q163" i="5"/>
  <c r="Q164" i="5"/>
  <c r="Q167" i="5" s="1"/>
  <c r="P166" i="5"/>
  <c r="M163" i="3"/>
  <c r="M164" i="3"/>
  <c r="M166" i="3"/>
  <c r="M182" i="3"/>
  <c r="P160" i="3"/>
  <c r="P115" i="3"/>
  <c r="O164" i="3"/>
  <c r="O167" i="3" s="1"/>
  <c r="O163" i="3"/>
  <c r="N161" i="3"/>
  <c r="N174" i="3"/>
  <c r="C102" i="3"/>
  <c r="C106" i="3" s="1"/>
  <c r="C108" i="3" s="1"/>
  <c r="B106" i="3"/>
  <c r="B108" i="3" s="1"/>
  <c r="C171" i="3"/>
  <c r="B171" i="3" s="1"/>
  <c r="Q170" i="3"/>
  <c r="C170" i="3" s="1"/>
  <c r="B170" i="3" s="1"/>
  <c r="C132" i="3"/>
  <c r="B132" i="3" s="1"/>
  <c r="Q114" i="3"/>
  <c r="Q135" i="3"/>
  <c r="D105" i="3"/>
  <c r="M167" i="4"/>
  <c r="N178" i="4"/>
  <c r="N181" i="4"/>
  <c r="N179" i="4"/>
  <c r="N160" i="4"/>
  <c r="P115" i="4"/>
  <c r="P116" i="4"/>
  <c r="C102" i="4"/>
  <c r="C106" i="4" s="1"/>
  <c r="C108" i="4" s="1"/>
  <c r="B106" i="4"/>
  <c r="B108" i="4" s="1"/>
  <c r="C171" i="4"/>
  <c r="B171" i="4" s="1"/>
  <c r="Q170" i="4"/>
  <c r="C170" i="4" s="1"/>
  <c r="B170" i="4" s="1"/>
  <c r="C132" i="4"/>
  <c r="B132" i="4" s="1"/>
  <c r="Q114" i="4"/>
  <c r="Q135" i="4"/>
  <c r="M166" i="4"/>
  <c r="M163" i="7"/>
  <c r="M164" i="7"/>
  <c r="M182" i="7"/>
  <c r="N174" i="7"/>
  <c r="N161" i="7"/>
  <c r="O115" i="7"/>
  <c r="O116" i="7"/>
  <c r="P137" i="7"/>
  <c r="P116" i="7" s="1"/>
  <c r="P154" i="7" s="1"/>
  <c r="P161" i="7" s="1"/>
  <c r="P136" i="7"/>
  <c r="P115" i="7" s="1"/>
  <c r="P153" i="7" s="1"/>
  <c r="P174" i="7" s="1"/>
  <c r="Q114" i="7"/>
  <c r="Q152" i="7" s="1"/>
  <c r="Q135" i="7"/>
  <c r="B109" i="7"/>
  <c r="M181" i="7"/>
  <c r="C114" i="7"/>
  <c r="B114" i="7" s="1"/>
  <c r="C135" i="7"/>
  <c r="D102" i="7"/>
  <c r="D106" i="7" s="1"/>
  <c r="D108" i="7" s="1"/>
  <c r="P116" i="2"/>
  <c r="P115" i="2"/>
  <c r="P153" i="2" s="1"/>
  <c r="P174" i="2" s="1"/>
  <c r="B106" i="2"/>
  <c r="C102" i="2"/>
  <c r="C106" i="2" s="1"/>
  <c r="C171" i="2"/>
  <c r="B171" i="2" s="1"/>
  <c r="Q170" i="2"/>
  <c r="C170" i="2" s="1"/>
  <c r="B170" i="2" s="1"/>
  <c r="C132" i="2"/>
  <c r="Q135" i="2"/>
  <c r="C38" i="2"/>
  <c r="C86" i="2" s="1"/>
  <c r="C71" i="2" s="1"/>
  <c r="Q124" i="2"/>
  <c r="G6" i="2"/>
  <c r="G11" i="2" s="1"/>
  <c r="Q37" i="2"/>
  <c r="M167" i="6" l="1"/>
  <c r="P174" i="6"/>
  <c r="P161" i="6"/>
  <c r="C137" i="6"/>
  <c r="Q116" i="6"/>
  <c r="C136" i="6"/>
  <c r="Q115" i="6"/>
  <c r="M166" i="6"/>
  <c r="D109" i="6"/>
  <c r="D110" i="6" s="1"/>
  <c r="O181" i="5"/>
  <c r="C181" i="5" s="1"/>
  <c r="B181" i="5" s="1"/>
  <c r="Q166" i="5"/>
  <c r="C160" i="5"/>
  <c r="B160" i="5" s="1"/>
  <c r="O164" i="5"/>
  <c r="O163" i="5"/>
  <c r="C163" i="5" s="1"/>
  <c r="C179" i="5"/>
  <c r="B179" i="5" s="1"/>
  <c r="O182" i="5"/>
  <c r="C182" i="5" s="1"/>
  <c r="B182" i="5" s="1"/>
  <c r="M167" i="3"/>
  <c r="P164" i="3"/>
  <c r="P167" i="3" s="1"/>
  <c r="P163" i="3"/>
  <c r="P153" i="3"/>
  <c r="N160" i="3"/>
  <c r="N178" i="3"/>
  <c r="N179" i="3"/>
  <c r="B109" i="3"/>
  <c r="C114" i="3"/>
  <c r="B114" i="3" s="1"/>
  <c r="Q152" i="3"/>
  <c r="C152" i="3" s="1"/>
  <c r="B152" i="3" s="1"/>
  <c r="C135" i="3"/>
  <c r="Q136" i="3"/>
  <c r="Q137" i="3"/>
  <c r="D102" i="3"/>
  <c r="D106" i="3" s="1"/>
  <c r="D108" i="3" s="1"/>
  <c r="O166" i="3"/>
  <c r="N182" i="4"/>
  <c r="N163" i="4"/>
  <c r="N164" i="4"/>
  <c r="N166" i="4"/>
  <c r="P153" i="4"/>
  <c r="P154" i="4"/>
  <c r="B109" i="4"/>
  <c r="C114" i="4"/>
  <c r="B114" i="4" s="1"/>
  <c r="Q152" i="4"/>
  <c r="C152" i="4" s="1"/>
  <c r="B152" i="4" s="1"/>
  <c r="C135" i="4"/>
  <c r="Q136" i="4"/>
  <c r="Q137" i="4"/>
  <c r="D102" i="4"/>
  <c r="D106" i="4" s="1"/>
  <c r="D108" i="4" s="1"/>
  <c r="C152" i="7"/>
  <c r="B152" i="7" s="1"/>
  <c r="B110" i="7"/>
  <c r="M166" i="7"/>
  <c r="M167" i="7"/>
  <c r="N178" i="7"/>
  <c r="N179" i="7"/>
  <c r="N181" i="7"/>
  <c r="N160" i="7"/>
  <c r="O153" i="7"/>
  <c r="O154" i="7"/>
  <c r="P160" i="7"/>
  <c r="P179" i="7"/>
  <c r="P182" i="7" s="1"/>
  <c r="P181" i="7"/>
  <c r="P178" i="7"/>
  <c r="Q136" i="7"/>
  <c r="Q115" i="7" s="1"/>
  <c r="Q153" i="7" s="1"/>
  <c r="Q174" i="7" s="1"/>
  <c r="Q137" i="7"/>
  <c r="Q116" i="7" s="1"/>
  <c r="Q154" i="7" s="1"/>
  <c r="Q161" i="7" s="1"/>
  <c r="C109" i="7"/>
  <c r="C110" i="7" s="1"/>
  <c r="D109" i="7"/>
  <c r="D110" i="7" s="1"/>
  <c r="C136" i="7"/>
  <c r="C137" i="7"/>
  <c r="P178" i="2"/>
  <c r="P181" i="2" s="1"/>
  <c r="P179" i="2"/>
  <c r="P182" i="2" s="1"/>
  <c r="C69" i="2"/>
  <c r="C76" i="2" s="1"/>
  <c r="B76" i="2" s="1"/>
  <c r="B71" i="2"/>
  <c r="P154" i="2"/>
  <c r="P161" i="2" s="1"/>
  <c r="P160" i="2" s="1"/>
  <c r="B132" i="2"/>
  <c r="C135" i="2"/>
  <c r="Q137" i="2"/>
  <c r="Q136" i="2"/>
  <c r="C136" i="2" s="1"/>
  <c r="D102" i="2"/>
  <c r="D106" i="2" s="1"/>
  <c r="D108" i="2" s="1"/>
  <c r="C83" i="2"/>
  <c r="C93" i="2" s="1"/>
  <c r="C96" i="2" s="1"/>
  <c r="C108" i="2" s="1"/>
  <c r="Q129" i="2"/>
  <c r="C124" i="2"/>
  <c r="B124" i="2" s="1"/>
  <c r="C37" i="2"/>
  <c r="B86" i="2" s="1"/>
  <c r="B83" i="2" s="1"/>
  <c r="B93" i="2" s="1"/>
  <c r="B96" i="2" s="1"/>
  <c r="B108" i="2" s="1"/>
  <c r="Q123" i="2"/>
  <c r="Q36" i="2"/>
  <c r="Q53" i="2" s="1"/>
  <c r="P178" i="6" l="1"/>
  <c r="P179" i="6"/>
  <c r="P160" i="6"/>
  <c r="C116" i="6"/>
  <c r="B116" i="6" s="1"/>
  <c r="Q154" i="6"/>
  <c r="C115" i="6"/>
  <c r="B115" i="6" s="1"/>
  <c r="Q153" i="6"/>
  <c r="O167" i="5"/>
  <c r="C167" i="5" s="1"/>
  <c r="C164" i="5"/>
  <c r="O166" i="5"/>
  <c r="C166" i="5" s="1"/>
  <c r="P174" i="3"/>
  <c r="N164" i="3"/>
  <c r="N163" i="3"/>
  <c r="N182" i="3"/>
  <c r="C109" i="3"/>
  <c r="C110" i="3" s="1"/>
  <c r="C136" i="3"/>
  <c r="Q115" i="3"/>
  <c r="C137" i="3"/>
  <c r="Q116" i="3"/>
  <c r="P166" i="3"/>
  <c r="N181" i="3"/>
  <c r="B110" i="3"/>
  <c r="N167" i="4"/>
  <c r="P174" i="4"/>
  <c r="P161" i="4"/>
  <c r="C109" i="4"/>
  <c r="C110" i="4" s="1"/>
  <c r="C136" i="4"/>
  <c r="Q115" i="4"/>
  <c r="C137" i="4"/>
  <c r="Q116" i="4"/>
  <c r="B110" i="4"/>
  <c r="N182" i="7"/>
  <c r="N163" i="7"/>
  <c r="N166" i="7"/>
  <c r="N164" i="7"/>
  <c r="C153" i="7"/>
  <c r="B153" i="7" s="1"/>
  <c r="O174" i="7"/>
  <c r="C154" i="7"/>
  <c r="B154" i="7" s="1"/>
  <c r="O161" i="7"/>
  <c r="P164" i="7"/>
  <c r="P167" i="7" s="1"/>
  <c r="P163" i="7"/>
  <c r="Q178" i="7"/>
  <c r="Q181" i="7"/>
  <c r="Q179" i="7"/>
  <c r="Q182" i="7" s="1"/>
  <c r="Q160" i="7"/>
  <c r="C116" i="7"/>
  <c r="B116" i="7" s="1"/>
  <c r="C115" i="7"/>
  <c r="B115" i="7" s="1"/>
  <c r="B69" i="2"/>
  <c r="B79" i="2" s="1"/>
  <c r="C79" i="2"/>
  <c r="P164" i="2"/>
  <c r="P167" i="2" s="1"/>
  <c r="P163" i="2"/>
  <c r="P166" i="2" s="1"/>
  <c r="C137" i="2"/>
  <c r="Q116" i="2"/>
  <c r="C116" i="2" s="1"/>
  <c r="B116" i="2" s="1"/>
  <c r="B109" i="2"/>
  <c r="Q115" i="2"/>
  <c r="C115" i="2" s="1"/>
  <c r="B115" i="2" s="1"/>
  <c r="C129" i="2"/>
  <c r="Q128" i="2"/>
  <c r="C128" i="2" s="1"/>
  <c r="Q114" i="2"/>
  <c r="C114" i="2" s="1"/>
  <c r="B114" i="2" s="1"/>
  <c r="C123" i="2"/>
  <c r="B123" i="2" s="1"/>
  <c r="C53" i="2"/>
  <c r="C36" i="2"/>
  <c r="P181" i="6" l="1"/>
  <c r="P182" i="6"/>
  <c r="P164" i="6"/>
  <c r="P163" i="6"/>
  <c r="C154" i="6"/>
  <c r="B154" i="6" s="1"/>
  <c r="Q161" i="6"/>
  <c r="C153" i="6"/>
  <c r="B153" i="6" s="1"/>
  <c r="Q174" i="6"/>
  <c r="P179" i="3"/>
  <c r="P178" i="3"/>
  <c r="N167" i="3"/>
  <c r="C115" i="3"/>
  <c r="B115" i="3" s="1"/>
  <c r="Q153" i="3"/>
  <c r="C116" i="3"/>
  <c r="B116" i="3" s="1"/>
  <c r="Q154" i="3"/>
  <c r="N166" i="3"/>
  <c r="D109" i="3"/>
  <c r="D110" i="3" s="1"/>
  <c r="P178" i="4"/>
  <c r="P181" i="4"/>
  <c r="P179" i="4"/>
  <c r="P160" i="4"/>
  <c r="C115" i="4"/>
  <c r="B115" i="4" s="1"/>
  <c r="Q153" i="4"/>
  <c r="C116" i="4"/>
  <c r="B116" i="4" s="1"/>
  <c r="Q154" i="4"/>
  <c r="D109" i="4"/>
  <c r="D110" i="4" s="1"/>
  <c r="N167" i="7"/>
  <c r="C174" i="7"/>
  <c r="B174" i="7" s="1"/>
  <c r="O179" i="7"/>
  <c r="O178" i="7"/>
  <c r="C178" i="7" s="1"/>
  <c r="B178" i="7" s="1"/>
  <c r="C161" i="7"/>
  <c r="B161" i="7" s="1"/>
  <c r="O160" i="7"/>
  <c r="Q164" i="7"/>
  <c r="Q167" i="7" s="1"/>
  <c r="Q163" i="7"/>
  <c r="P166" i="7"/>
  <c r="B110" i="2"/>
  <c r="C109" i="2"/>
  <c r="C110" i="2" s="1"/>
  <c r="Q152" i="2"/>
  <c r="Q154" i="2"/>
  <c r="Q54" i="2"/>
  <c r="Q34" i="2" s="1"/>
  <c r="Q158" i="2"/>
  <c r="P167" i="6" l="1"/>
  <c r="C161" i="6"/>
  <c r="B161" i="6" s="1"/>
  <c r="Q160" i="6"/>
  <c r="C174" i="6"/>
  <c r="B174" i="6" s="1"/>
  <c r="Q178" i="6"/>
  <c r="C178" i="6" s="1"/>
  <c r="B178" i="6" s="1"/>
  <c r="Q179" i="6"/>
  <c r="Q181" i="6"/>
  <c r="C181" i="6" s="1"/>
  <c r="B181" i="6" s="1"/>
  <c r="P166" i="6"/>
  <c r="P182" i="3"/>
  <c r="C153" i="3"/>
  <c r="B153" i="3" s="1"/>
  <c r="Q174" i="3"/>
  <c r="C154" i="3"/>
  <c r="B154" i="3" s="1"/>
  <c r="Q161" i="3"/>
  <c r="P181" i="3"/>
  <c r="P182" i="4"/>
  <c r="P164" i="4"/>
  <c r="P163" i="4"/>
  <c r="P166" i="4"/>
  <c r="C153" i="4"/>
  <c r="B153" i="4" s="1"/>
  <c r="Q174" i="4"/>
  <c r="C154" i="4"/>
  <c r="B154" i="4" s="1"/>
  <c r="Q161" i="4"/>
  <c r="C179" i="7"/>
  <c r="B179" i="7" s="1"/>
  <c r="O182" i="7"/>
  <c r="C182" i="7" s="1"/>
  <c r="B182" i="7" s="1"/>
  <c r="C160" i="7"/>
  <c r="B160" i="7" s="1"/>
  <c r="O163" i="7"/>
  <c r="C163" i="7" s="1"/>
  <c r="O164" i="7"/>
  <c r="O181" i="7"/>
  <c r="C181" i="7" s="1"/>
  <c r="B181" i="7" s="1"/>
  <c r="Q166" i="7"/>
  <c r="C152" i="2"/>
  <c r="B152" i="2" s="1"/>
  <c r="D109" i="2"/>
  <c r="D110" i="2" s="1"/>
  <c r="C158" i="2"/>
  <c r="B158" i="2" s="1"/>
  <c r="Q156" i="2"/>
  <c r="Q153" i="2"/>
  <c r="C176" i="2"/>
  <c r="B176" i="2" s="1"/>
  <c r="C160" i="6" l="1"/>
  <c r="B160" i="6" s="1"/>
  <c r="Q163" i="6"/>
  <c r="C163" i="6" s="1"/>
  <c r="Q164" i="6"/>
  <c r="C179" i="6"/>
  <c r="B179" i="6" s="1"/>
  <c r="Q182" i="6"/>
  <c r="C182" i="6" s="1"/>
  <c r="B182" i="6" s="1"/>
  <c r="C174" i="3"/>
  <c r="B174" i="3" s="1"/>
  <c r="Q178" i="3"/>
  <c r="C178" i="3" s="1"/>
  <c r="B178" i="3" s="1"/>
  <c r="Q179" i="3"/>
  <c r="Q181" i="3"/>
  <c r="C181" i="3" s="1"/>
  <c r="B181" i="3" s="1"/>
  <c r="C161" i="3"/>
  <c r="B161" i="3" s="1"/>
  <c r="Q160" i="3"/>
  <c r="P167" i="4"/>
  <c r="C174" i="4"/>
  <c r="B174" i="4" s="1"/>
  <c r="Q179" i="4"/>
  <c r="Q178" i="4"/>
  <c r="C178" i="4" s="1"/>
  <c r="B178" i="4" s="1"/>
  <c r="C161" i="4"/>
  <c r="B161" i="4" s="1"/>
  <c r="Q160" i="4"/>
  <c r="O166" i="7"/>
  <c r="O167" i="7"/>
  <c r="C167" i="7" s="1"/>
  <c r="C164" i="7"/>
  <c r="C166" i="7"/>
  <c r="C156" i="2"/>
  <c r="Q174" i="2"/>
  <c r="C153" i="2"/>
  <c r="B153" i="2" s="1"/>
  <c r="B156" i="2"/>
  <c r="Q161" i="2"/>
  <c r="C154" i="2"/>
  <c r="B154" i="2" s="1"/>
  <c r="Q167" i="6" l="1"/>
  <c r="C167" i="6" s="1"/>
  <c r="C164" i="6"/>
  <c r="Q166" i="6"/>
  <c r="C166" i="6" s="1"/>
  <c r="C179" i="3"/>
  <c r="B179" i="3" s="1"/>
  <c r="Q182" i="3"/>
  <c r="C182" i="3" s="1"/>
  <c r="B182" i="3" s="1"/>
  <c r="C160" i="3"/>
  <c r="B160" i="3" s="1"/>
  <c r="Q164" i="3"/>
  <c r="Q163" i="3"/>
  <c r="C163" i="3" s="1"/>
  <c r="C179" i="4"/>
  <c r="B179" i="4" s="1"/>
  <c r="Q182" i="4"/>
  <c r="C182" i="4" s="1"/>
  <c r="B182" i="4" s="1"/>
  <c r="C160" i="4"/>
  <c r="B160" i="4" s="1"/>
  <c r="Q163" i="4"/>
  <c r="C163" i="4" s="1"/>
  <c r="Q166" i="4"/>
  <c r="C166" i="4" s="1"/>
  <c r="Q164" i="4"/>
  <c r="Q181" i="4"/>
  <c r="C181" i="4" s="1"/>
  <c r="B181" i="4" s="1"/>
  <c r="C174" i="2"/>
  <c r="Q179" i="2"/>
  <c r="Q178" i="2"/>
  <c r="C178" i="2" s="1"/>
  <c r="B178" i="2" s="1"/>
  <c r="C161" i="2"/>
  <c r="B161" i="2" s="1"/>
  <c r="Q160" i="2"/>
  <c r="Q167" i="3" l="1"/>
  <c r="C167" i="3" s="1"/>
  <c r="C164" i="3"/>
  <c r="Q166" i="3"/>
  <c r="C166" i="3" s="1"/>
  <c r="C164" i="4"/>
  <c r="Q167" i="4"/>
  <c r="C167" i="4" s="1"/>
  <c r="Q181" i="2"/>
  <c r="C181" i="2" s="1"/>
  <c r="B181" i="2" s="1"/>
  <c r="B174" i="2"/>
  <c r="C179" i="2"/>
  <c r="B179" i="2" s="1"/>
  <c r="Q182" i="2"/>
  <c r="C182" i="2" s="1"/>
  <c r="B182" i="2" s="1"/>
  <c r="Q163" i="2"/>
  <c r="C163" i="2" s="1"/>
  <c r="C160" i="2"/>
  <c r="B160" i="2" s="1"/>
  <c r="Q164" i="2"/>
  <c r="Q166" i="2" l="1"/>
  <c r="C166" i="2" s="1"/>
  <c r="Q167" i="2"/>
  <c r="C167" i="2" s="1"/>
  <c r="C164" i="2"/>
</calcChain>
</file>

<file path=xl/sharedStrings.xml><?xml version="1.0" encoding="utf-8"?>
<sst xmlns="http://schemas.openxmlformats.org/spreadsheetml/2006/main" count="1460" uniqueCount="135">
  <si>
    <t>TOTAL GENERAL FUND REVENUES</t>
  </si>
  <si>
    <t>ACTUAL 23/24</t>
  </si>
  <si>
    <t>ACTUAL 24/25</t>
  </si>
  <si>
    <t>25/26</t>
  </si>
  <si>
    <t>26/27</t>
  </si>
  <si>
    <t>27/28</t>
  </si>
  <si>
    <t>28/29</t>
  </si>
  <si>
    <t>29/30</t>
  </si>
  <si>
    <t>30/31</t>
  </si>
  <si>
    <t>31/32</t>
  </si>
  <si>
    <t>32/33</t>
  </si>
  <si>
    <t>33/34</t>
  </si>
  <si>
    <t>34/35</t>
  </si>
  <si>
    <t>35/36</t>
  </si>
  <si>
    <t>PROPERTY AD VALOREM TAX</t>
  </si>
  <si>
    <t>OTHER GENERAL FUND REVENUES</t>
  </si>
  <si>
    <t>PENSION RATE STABILIZATION (INTO TRUST)</t>
  </si>
  <si>
    <t>OPEB FUNDING (INTO TRUST)</t>
  </si>
  <si>
    <t>TOTAL GENERAL FUND EXPENDITURES</t>
  </si>
  <si>
    <t>OPERATING EXPENSES</t>
  </si>
  <si>
    <t>TRANSFER OUT TO CAPITAL FUND - CAPEX</t>
  </si>
  <si>
    <t>TRANSFER OUT TO CAPITAL FUND - DEPR</t>
  </si>
  <si>
    <t>CAPITAL FUND REVENUES</t>
  </si>
  <si>
    <t>TRANSFER IN FROM GENERAL FUND</t>
  </si>
  <si>
    <t>CAPITAL EXPENDITURES</t>
  </si>
  <si>
    <t>CAPITAL FUND BALANCE, END OF YEAR</t>
  </si>
  <si>
    <t>ANNUAL CAPITAL FUND SURPLUS (DEFICIT)</t>
  </si>
  <si>
    <t>GENERAL FUND BALANCE</t>
  </si>
  <si>
    <t>GENERAL FUND SURPLUS (DEFICIT)</t>
  </si>
  <si>
    <t>PENSION TRUST TRANSFER FROM GENL FUND</t>
  </si>
  <si>
    <t>PENSION TRUST EARNINGS</t>
  </si>
  <si>
    <t>PENSION TRUST BALANCE</t>
  </si>
  <si>
    <t>OPEB TRUST TRANSFER FROM GENL FUND</t>
  </si>
  <si>
    <t>OPEB TRUST EARNINGS</t>
  </si>
  <si>
    <t>OPEB TRUST BALANCE</t>
  </si>
  <si>
    <t>TOTAL REVENUES</t>
  </si>
  <si>
    <t>FIRE FLOW PARCEL TAX</t>
  </si>
  <si>
    <t>OTHER REVENUE</t>
  </si>
  <si>
    <t>ORINDA</t>
  </si>
  <si>
    <t>MORAGA</t>
  </si>
  <si>
    <t>DEBT SERVICE FUND EXPENDITURES (ORINDA)</t>
  </si>
  <si>
    <t>TRAINING CENTER</t>
  </si>
  <si>
    <t>OTHER</t>
  </si>
  <si>
    <t>STATION 41 (MORAGA)</t>
  </si>
  <si>
    <t>STATION 45 (ORINDA)</t>
  </si>
  <si>
    <t>OTHER CAP FUND REVENUE</t>
  </si>
  <si>
    <t>TOTAL EXPENSES</t>
  </si>
  <si>
    <t>CAPITAL EXPENSES</t>
  </si>
  <si>
    <t>STATION 43 (ORINDA)</t>
  </si>
  <si>
    <t>ANNUAL SURPLUS (DEFICIT)</t>
  </si>
  <si>
    <t>PROJECTED</t>
  </si>
  <si>
    <t>GENERAL</t>
  </si>
  <si>
    <t>CAPITAL</t>
  </si>
  <si>
    <t>PENSION</t>
  </si>
  <si>
    <t>OPEB</t>
  </si>
  <si>
    <t>OPERATIONS</t>
  </si>
  <si>
    <t>RETIREMENT BENEFITS</t>
  </si>
  <si>
    <t>FROM</t>
  </si>
  <si>
    <t>TARGET</t>
  </si>
  <si>
    <t>EXCESS / (SHORTFALL)</t>
  </si>
  <si>
    <t>TOTAL</t>
  </si>
  <si>
    <t>26/36</t>
  </si>
  <si>
    <t>TEN YEARS</t>
  </si>
  <si>
    <t>MOFD Finances-2024 - 2036</t>
  </si>
  <si>
    <t>From MOFD LRFF - April 2026</t>
  </si>
  <si>
    <t>Net Tax Growth</t>
  </si>
  <si>
    <t>Orinda tax haircut</t>
  </si>
  <si>
    <t>Increased Tax Growth</t>
  </si>
  <si>
    <t>OPEB Trust Haircut</t>
  </si>
  <si>
    <t>Base</t>
  </si>
  <si>
    <t>earning rate</t>
  </si>
  <si>
    <t>Training Center Haircut</t>
  </si>
  <si>
    <t>Moraga Parcel Tax rate</t>
  </si>
  <si>
    <t>Orinda Parcel Tax rate</t>
  </si>
  <si>
    <t>Pension Trust Haircut</t>
  </si>
  <si>
    <t>INTEREST</t>
  </si>
  <si>
    <t>Zero Excess</t>
  </si>
  <si>
    <t>Net Income</t>
  </si>
  <si>
    <t>Impact</t>
  </si>
  <si>
    <t>Total Net Op</t>
  </si>
  <si>
    <t>Options</t>
  </si>
  <si>
    <t>Step 5</t>
  </si>
  <si>
    <t>Step 4</t>
  </si>
  <si>
    <t>Step 3</t>
  </si>
  <si>
    <t>Step 2</t>
  </si>
  <si>
    <t>Step 1</t>
  </si>
  <si>
    <t>OPERATING EXPENSES (Excl to Trusts)</t>
  </si>
  <si>
    <t>OPERATING AND CAPITAL</t>
  </si>
  <si>
    <t>=======</t>
  </si>
  <si>
    <t>TOTAL OPERATING AND CAPITAL REVENUE</t>
  </si>
  <si>
    <t>Total</t>
  </si>
  <si>
    <t>Orinda</t>
  </si>
  <si>
    <t>Moraga</t>
  </si>
  <si>
    <t>Cash In</t>
  </si>
  <si>
    <t>GENERAL &amp; CAP FUND SURPLUS (DEFICIT)</t>
  </si>
  <si>
    <t>RETIREMENT FUND TRUSTS</t>
  </si>
  <si>
    <t>FROM GENERAL FUND</t>
  </si>
  <si>
    <t>RETIREMENT FUND TRUSTS SURPLUS (DEFICIT)</t>
  </si>
  <si>
    <t>TOTAL SURPLUS (DEFICIT)</t>
  </si>
  <si>
    <t>TARGET SURPLUS (DEFICIT)</t>
  </si>
  <si>
    <t>EXCESS SURPLUS (DEFICIT)</t>
  </si>
  <si>
    <t>========</t>
  </si>
  <si>
    <t>GENERAL &amp; CAP FUNDS</t>
  </si>
  <si>
    <t>Cash Out (excluding transfer to Retirement Funds)</t>
  </si>
  <si>
    <t>PENSION TRUST</t>
  </si>
  <si>
    <t>OPEB TRUST</t>
  </si>
  <si>
    <t>S/T</t>
  </si>
  <si>
    <t>TRANSFER TO RETIREMENT FUNDS</t>
  </si>
  <si>
    <t>TAX REVENUE</t>
  </si>
  <si>
    <t>AD VALOREM</t>
  </si>
  <si>
    <t>NET OpEx AND CapEx</t>
  </si>
  <si>
    <t>OpEx AND CapEx</t>
  </si>
  <si>
    <t>ADDITIONAL REVENUE</t>
  </si>
  <si>
    <t>RETIREMENT FUND TRUST FUNDING</t>
  </si>
  <si>
    <t>NET-NET OpEx AND CapEx</t>
  </si>
  <si>
    <t>Increase Moraga Parcel Tax Rate to 30 cents</t>
  </si>
  <si>
    <t>Moraga shortfall reduced from $34mm to $14mm</t>
  </si>
  <si>
    <t>Reserve gains increased from $38mm to $58mm</t>
  </si>
  <si>
    <t>Reserve gains increased from $58mm to $78mm</t>
  </si>
  <si>
    <t>Moraga can afford to participate</t>
  </si>
  <si>
    <t>Delay Retirement Trust funding until</t>
  </si>
  <si>
    <t>Delay Training Center Construction until</t>
  </si>
  <si>
    <t>Reserve gains increased from $78mm to $89mm</t>
  </si>
  <si>
    <t>Delay Increase in Reserve Funds until</t>
  </si>
  <si>
    <t>Reserve gains eliminated</t>
  </si>
  <si>
    <t xml:space="preserve">Revenue from Orinda reduced by $89mm and or </t>
  </si>
  <si>
    <t>additional services provided to Orinda of that value</t>
  </si>
  <si>
    <t>SUMMARY - Ten Years From FYE 2027-2036</t>
  </si>
  <si>
    <t xml:space="preserve">Average annual tax revenue increases changed from </t>
  </si>
  <si>
    <t>3.5% to 5.4%, the historic average</t>
  </si>
  <si>
    <t>level it was in Step 4 so Orinda and Moraga</t>
  </si>
  <si>
    <t>are funding reserves on a pro-rata basis</t>
  </si>
  <si>
    <t>$16 million available for reserve increses</t>
  </si>
  <si>
    <t>Revenue increases by $38mm but then</t>
  </si>
  <si>
    <t>revenue from Orinda reduced by $22mm to the same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</si>
</sst>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rgb="FF0070C0"/>
      <name val="Arial"/>
      <family val="2"/>
    </font>
    <font>
      <sz val="11"/>
      <color rgb="FFFF0000"/>
      <name val="Arial"/>
      <family val="2"/>
    </font>
    <font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right"/>
    </xf>
    <xf numFmtId="3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10" fontId="0" fillId="0" borderId="0" xfId="1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indent="6"/>
    </xf>
    <xf numFmtId="0" fontId="2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3" fontId="6" fillId="0" borderId="0" xfId="0" applyNumberFormat="1" applyFont="1"/>
    <xf numFmtId="165" fontId="0" fillId="0" borderId="0" xfId="0" applyNumberFormat="1"/>
    <xf numFmtId="10" fontId="6" fillId="0" borderId="0" xfId="0" applyNumberFormat="1" applyFont="1"/>
    <xf numFmtId="10" fontId="6" fillId="0" borderId="0" xfId="1" applyNumberFormat="1" applyFont="1"/>
    <xf numFmtId="1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0" fillId="0" borderId="1" xfId="0" applyNumberFormat="1" applyBorder="1"/>
    <xf numFmtId="1" fontId="6" fillId="0" borderId="3" xfId="0" applyNumberFormat="1" applyFont="1" applyBorder="1"/>
    <xf numFmtId="3" fontId="0" fillId="0" borderId="4" xfId="0" applyNumberFormat="1" applyBorder="1"/>
    <xf numFmtId="10" fontId="6" fillId="0" borderId="5" xfId="0" applyNumberFormat="1" applyFont="1" applyBorder="1"/>
    <xf numFmtId="3" fontId="0" fillId="0" borderId="6" xfId="0" applyNumberFormat="1" applyBorder="1"/>
    <xf numFmtId="10" fontId="6" fillId="0" borderId="7" xfId="0" applyNumberFormat="1" applyFont="1" applyBorder="1"/>
    <xf numFmtId="3" fontId="0" fillId="0" borderId="8" xfId="0" applyNumberFormat="1" applyBorder="1"/>
    <xf numFmtId="10" fontId="6" fillId="0" borderId="3" xfId="0" applyNumberFormat="1" applyFont="1" applyBorder="1"/>
    <xf numFmtId="0" fontId="7" fillId="0" borderId="0" xfId="0" applyFont="1"/>
    <xf numFmtId="3" fontId="0" fillId="0" borderId="2" xfId="0" applyNumberFormat="1" applyBorder="1"/>
    <xf numFmtId="0" fontId="0" fillId="0" borderId="0" xfId="0" applyAlignment="1">
      <alignment horizontal="left" indent="5"/>
    </xf>
    <xf numFmtId="0" fontId="6" fillId="0" borderId="0" xfId="0" applyFont="1"/>
    <xf numFmtId="3" fontId="0" fillId="0" borderId="0" xfId="0" quotePrefix="1" applyNumberFormat="1" applyAlignment="1">
      <alignment horizontal="right"/>
    </xf>
    <xf numFmtId="3" fontId="0" fillId="0" borderId="0" xfId="0" applyNumberFormat="1" applyAlignment="1">
      <alignment horizontal="right"/>
    </xf>
    <xf numFmtId="3" fontId="8" fillId="0" borderId="0" xfId="0" applyNumberFormat="1" applyFont="1"/>
    <xf numFmtId="0" fontId="7" fillId="0" borderId="0" xfId="0" applyFont="1" applyAlignment="1">
      <alignment horizontal="left" indent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75CFE-5474-46D4-A6F5-8232A29F9879}">
  <dimension ref="A1:Q182"/>
  <sheetViews>
    <sheetView tabSelected="1" zoomScaleNormal="100" workbookViewId="0">
      <pane xSplit="2" ySplit="15" topLeftCell="C66" activePane="bottomRight" state="frozen"/>
      <selection pane="topRight" activeCell="C1" sqref="C1"/>
      <selection pane="bottomLeft" activeCell="A14" sqref="A14"/>
      <selection pane="bottomRight"/>
    </sheetView>
  </sheetViews>
  <sheetFormatPr defaultRowHeight="13.8" x14ac:dyDescent="0.25"/>
  <cols>
    <col min="1" max="1" width="43.69921875" customWidth="1"/>
    <col min="2" max="2" width="12.69921875" customWidth="1"/>
    <col min="3" max="4" width="12.5" customWidth="1"/>
    <col min="5" max="5" width="10.3984375" customWidth="1"/>
    <col min="6" max="6" width="11.09765625" customWidth="1"/>
    <col min="7" max="7" width="12.09765625" customWidth="1"/>
    <col min="8" max="17" width="10.3984375" customWidth="1"/>
  </cols>
  <sheetData>
    <row r="1" spans="1:17" x14ac:dyDescent="0.25">
      <c r="A1" t="s">
        <v>63</v>
      </c>
    </row>
    <row r="2" spans="1:17" x14ac:dyDescent="0.25">
      <c r="A2" t="s">
        <v>64</v>
      </c>
      <c r="G2" s="8" t="s">
        <v>77</v>
      </c>
    </row>
    <row r="3" spans="1:17" x14ac:dyDescent="0.25">
      <c r="A3" s="30" t="s">
        <v>69</v>
      </c>
      <c r="B3" s="21" t="s">
        <v>76</v>
      </c>
      <c r="C3" s="21" t="s">
        <v>80</v>
      </c>
      <c r="E3" s="13" t="s">
        <v>65</v>
      </c>
      <c r="F3" s="6">
        <f>(Q17/H17)^(1/9)-1</f>
        <v>3.5000001095475408E-2</v>
      </c>
      <c r="G3" s="8" t="s">
        <v>78</v>
      </c>
    </row>
    <row r="4" spans="1:17" x14ac:dyDescent="0.25">
      <c r="B4" s="17">
        <v>1.84E-2</v>
      </c>
      <c r="C4" s="17">
        <v>0</v>
      </c>
      <c r="E4" s="13" t="s">
        <v>67</v>
      </c>
      <c r="F4" s="17">
        <v>0</v>
      </c>
      <c r="G4" s="2">
        <f>C17-C18-C20-G5</f>
        <v>0</v>
      </c>
      <c r="H4" s="16">
        <f>(1+$F$4)</f>
        <v>1</v>
      </c>
      <c r="I4" s="16">
        <f t="shared" ref="I4:Q4" si="0">H4*(1+$F$4)</f>
        <v>1</v>
      </c>
      <c r="J4" s="16">
        <f t="shared" si="0"/>
        <v>1</v>
      </c>
      <c r="K4" s="16">
        <f t="shared" si="0"/>
        <v>1</v>
      </c>
      <c r="L4" s="16">
        <f t="shared" si="0"/>
        <v>1</v>
      </c>
      <c r="M4" s="16">
        <f t="shared" si="0"/>
        <v>1</v>
      </c>
      <c r="N4" s="16">
        <f t="shared" si="0"/>
        <v>1</v>
      </c>
      <c r="O4" s="16">
        <f t="shared" si="0"/>
        <v>1</v>
      </c>
      <c r="P4" s="16">
        <f t="shared" si="0"/>
        <v>1</v>
      </c>
      <c r="Q4" s="16">
        <f t="shared" si="0"/>
        <v>1</v>
      </c>
    </row>
    <row r="5" spans="1:17" x14ac:dyDescent="0.25">
      <c r="B5" s="17">
        <v>0.38381999999999999</v>
      </c>
      <c r="C5" s="17">
        <v>0.31440008800000002</v>
      </c>
      <c r="E5" s="13" t="s">
        <v>66</v>
      </c>
      <c r="F5" s="17">
        <v>0</v>
      </c>
      <c r="G5" s="2">
        <f>-SUM(H19:Q19)*F5</f>
        <v>0</v>
      </c>
    </row>
    <row r="6" spans="1:17" x14ac:dyDescent="0.25">
      <c r="B6" s="19">
        <v>6</v>
      </c>
      <c r="C6" s="19">
        <v>6</v>
      </c>
      <c r="E6" s="13" t="s">
        <v>73</v>
      </c>
      <c r="F6" s="19">
        <v>6</v>
      </c>
      <c r="G6" s="2">
        <f>SUM(H38:Q38)-SUM(H39:Q39)</f>
        <v>0</v>
      </c>
    </row>
    <row r="7" spans="1:17" x14ac:dyDescent="0.25">
      <c r="B7" s="19">
        <v>30</v>
      </c>
      <c r="C7" s="19">
        <v>30</v>
      </c>
      <c r="E7" s="13" t="s">
        <v>72</v>
      </c>
      <c r="F7" s="19">
        <v>6</v>
      </c>
      <c r="G7" s="2">
        <f>SUM(H40:Q40)-SUM(H41:Q41)</f>
        <v>0</v>
      </c>
    </row>
    <row r="8" spans="1:17" x14ac:dyDescent="0.25">
      <c r="B8" s="17">
        <v>1</v>
      </c>
      <c r="C8" s="17">
        <v>1</v>
      </c>
      <c r="E8" s="13" t="s">
        <v>74</v>
      </c>
      <c r="F8" s="17">
        <v>0</v>
      </c>
      <c r="G8" s="2">
        <f>SUM(H27:Q27)-SUM(H26:Q26)</f>
        <v>0</v>
      </c>
    </row>
    <row r="9" spans="1:17" x14ac:dyDescent="0.25">
      <c r="B9" s="17">
        <v>1</v>
      </c>
      <c r="C9" s="17">
        <v>1</v>
      </c>
      <c r="E9" s="13" t="s">
        <v>68</v>
      </c>
      <c r="F9" s="17">
        <v>0</v>
      </c>
      <c r="G9" s="2">
        <f>SUM(H29:Q29)-SUM(H28:Q28)</f>
        <v>0</v>
      </c>
    </row>
    <row r="10" spans="1:17" x14ac:dyDescent="0.25">
      <c r="B10" s="17">
        <v>1</v>
      </c>
      <c r="C10" s="17">
        <v>1</v>
      </c>
      <c r="E10" s="13" t="s">
        <v>71</v>
      </c>
      <c r="F10" s="17">
        <v>0</v>
      </c>
      <c r="G10" s="2">
        <f>SUM(H50:Q50)-SUM(H49:Q49)</f>
        <v>0</v>
      </c>
    </row>
    <row r="11" spans="1:17" x14ac:dyDescent="0.25">
      <c r="F11" s="13" t="s">
        <v>79</v>
      </c>
      <c r="G11" s="2">
        <f>SUM(G4:G10)</f>
        <v>0</v>
      </c>
    </row>
    <row r="13" spans="1:17" x14ac:dyDescent="0.25">
      <c r="B13" s="8"/>
      <c r="C13" s="8" t="s">
        <v>60</v>
      </c>
      <c r="G13" s="10" t="s">
        <v>50</v>
      </c>
      <c r="H13" s="10" t="s">
        <v>50</v>
      </c>
      <c r="I13" s="10" t="s">
        <v>50</v>
      </c>
      <c r="J13" s="10" t="s">
        <v>50</v>
      </c>
      <c r="K13" s="10" t="s">
        <v>50</v>
      </c>
      <c r="L13" s="10" t="s">
        <v>50</v>
      </c>
      <c r="M13" s="10" t="s">
        <v>50</v>
      </c>
      <c r="N13" s="10" t="s">
        <v>50</v>
      </c>
      <c r="O13" s="10" t="s">
        <v>50</v>
      </c>
      <c r="P13" s="10" t="s">
        <v>50</v>
      </c>
      <c r="Q13" s="10" t="s">
        <v>50</v>
      </c>
    </row>
    <row r="14" spans="1:17" x14ac:dyDescent="0.25">
      <c r="B14" s="8"/>
      <c r="C14" s="8" t="s">
        <v>61</v>
      </c>
      <c r="D14" s="20"/>
      <c r="E14" s="1" t="s">
        <v>1</v>
      </c>
      <c r="F14" s="1" t="s">
        <v>2</v>
      </c>
      <c r="G14" s="8" t="s">
        <v>3</v>
      </c>
      <c r="H14" s="8" t="s">
        <v>4</v>
      </c>
      <c r="I14" s="8" t="s">
        <v>5</v>
      </c>
      <c r="J14" s="8" t="s">
        <v>6</v>
      </c>
      <c r="K14" s="8" t="s">
        <v>7</v>
      </c>
      <c r="L14" s="8" t="s">
        <v>8</v>
      </c>
      <c r="M14" s="8" t="s">
        <v>9</v>
      </c>
      <c r="N14" s="8" t="s">
        <v>10</v>
      </c>
      <c r="O14" s="8" t="s">
        <v>11</v>
      </c>
      <c r="P14" s="8" t="s">
        <v>12</v>
      </c>
      <c r="Q14" s="8" t="s">
        <v>13</v>
      </c>
    </row>
    <row r="15" spans="1:17" x14ac:dyDescent="0.25">
      <c r="C15" s="9" t="s">
        <v>62</v>
      </c>
    </row>
    <row r="16" spans="1:17" x14ac:dyDescent="0.25">
      <c r="A16" t="s">
        <v>0</v>
      </c>
      <c r="C16" s="2">
        <f>SUM(H16:Q16)</f>
        <v>462527280</v>
      </c>
      <c r="E16" s="2">
        <f>E17+E22</f>
        <v>36004024</v>
      </c>
      <c r="F16" s="2">
        <f t="shared" ref="F16:L16" si="1">F17+F22</f>
        <v>38160150</v>
      </c>
      <c r="G16" s="2">
        <f t="shared" si="1"/>
        <v>39766378</v>
      </c>
      <c r="H16" s="2">
        <f t="shared" si="1"/>
        <v>40051327</v>
      </c>
      <c r="I16" s="2">
        <f t="shared" si="1"/>
        <v>41032269</v>
      </c>
      <c r="J16" s="2">
        <f t="shared" si="1"/>
        <v>42275602</v>
      </c>
      <c r="K16" s="2">
        <f t="shared" si="1"/>
        <v>43571249</v>
      </c>
      <c r="L16" s="2">
        <f t="shared" si="1"/>
        <v>45093704</v>
      </c>
      <c r="M16" s="2">
        <f>M17+M22</f>
        <v>46605009</v>
      </c>
      <c r="N16" s="2">
        <f t="shared" ref="N16" si="2">N17+N22</f>
        <v>48275792</v>
      </c>
      <c r="O16" s="2">
        <f t="shared" ref="O16" si="3">O17+O22</f>
        <v>50032413</v>
      </c>
      <c r="P16" s="2">
        <f t="shared" ref="P16" si="4">P17+P22</f>
        <v>51858519</v>
      </c>
      <c r="Q16" s="2">
        <f t="shared" ref="Q16" si="5">Q17+Q22</f>
        <v>53731396</v>
      </c>
    </row>
    <row r="17" spans="1:17" x14ac:dyDescent="0.25">
      <c r="A17" t="s">
        <v>14</v>
      </c>
      <c r="B17" s="2"/>
      <c r="C17" s="2">
        <f>SUM(H17:Q17)</f>
        <v>428189422</v>
      </c>
      <c r="E17" s="2">
        <f>E18+E20</f>
        <v>32804469</v>
      </c>
      <c r="F17" s="2">
        <f>F18+F20</f>
        <v>33950127</v>
      </c>
      <c r="G17" s="2">
        <f t="shared" ref="G17:Q17" si="6">G18+G20</f>
        <v>35197184</v>
      </c>
      <c r="H17" s="2">
        <f t="shared" si="6"/>
        <v>36499452</v>
      </c>
      <c r="I17" s="2">
        <f t="shared" si="6"/>
        <v>37776933</v>
      </c>
      <c r="J17" s="2">
        <f t="shared" si="6"/>
        <v>39099125</v>
      </c>
      <c r="K17" s="2">
        <f t="shared" si="6"/>
        <v>40467595</v>
      </c>
      <c r="L17" s="2">
        <f t="shared" si="6"/>
        <v>41883961</v>
      </c>
      <c r="M17" s="2">
        <f t="shared" si="6"/>
        <v>43349899</v>
      </c>
      <c r="N17" s="2">
        <f t="shared" si="6"/>
        <v>44867146</v>
      </c>
      <c r="O17" s="2">
        <f t="shared" si="6"/>
        <v>46437496</v>
      </c>
      <c r="P17" s="2">
        <f t="shared" si="6"/>
        <v>48062808</v>
      </c>
      <c r="Q17" s="2">
        <f t="shared" si="6"/>
        <v>49745007</v>
      </c>
    </row>
    <row r="18" spans="1:17" x14ac:dyDescent="0.25">
      <c r="A18" s="5" t="s">
        <v>38</v>
      </c>
      <c r="B18" s="2"/>
      <c r="C18" s="2">
        <f>SUM(H18:Q18)</f>
        <v>283414771.95979822</v>
      </c>
      <c r="E18" s="2">
        <f t="shared" ref="E18:F18" si="7">E19</f>
        <v>21738379.833028864</v>
      </c>
      <c r="F18" s="2">
        <f t="shared" si="7"/>
        <v>22471287.255926628</v>
      </c>
      <c r="G18" s="2">
        <f>G19</f>
        <v>23296703.198303338</v>
      </c>
      <c r="H18" s="2">
        <f>H19*H$4*(1-$F$5)</f>
        <v>24158662.810772568</v>
      </c>
      <c r="I18" s="2">
        <f t="shared" ref="I18:Q18" si="8">I19*I$4*(1-$F$5)</f>
        <v>25004216.128290005</v>
      </c>
      <c r="J18" s="2">
        <f t="shared" si="8"/>
        <v>25879363.25924148</v>
      </c>
      <c r="K18" s="2">
        <f t="shared" si="8"/>
        <v>26785141.386996876</v>
      </c>
      <c r="L18" s="2">
        <f t="shared" si="8"/>
        <v>27722621.451372709</v>
      </c>
      <c r="M18" s="2">
        <f t="shared" si="8"/>
        <v>28692912.781869899</v>
      </c>
      <c r="N18" s="2">
        <f t="shared" si="8"/>
        <v>29697165.08334709</v>
      </c>
      <c r="O18" s="2">
        <f t="shared" si="8"/>
        <v>30736565.788456216</v>
      </c>
      <c r="P18" s="2">
        <f t="shared" si="8"/>
        <v>31812345.352771383</v>
      </c>
      <c r="Q18" s="2">
        <f t="shared" si="8"/>
        <v>32925777.916679982</v>
      </c>
    </row>
    <row r="19" spans="1:17" x14ac:dyDescent="0.25">
      <c r="A19" s="11" t="s">
        <v>69</v>
      </c>
      <c r="B19" s="2"/>
      <c r="C19" s="2"/>
      <c r="E19" s="15">
        <v>21738379.833028864</v>
      </c>
      <c r="F19" s="15">
        <v>22471287.255926628</v>
      </c>
      <c r="G19" s="15">
        <v>23296703.198303338</v>
      </c>
      <c r="H19" s="15">
        <v>24158662.810772568</v>
      </c>
      <c r="I19" s="15">
        <v>25004216.128290005</v>
      </c>
      <c r="J19" s="15">
        <v>25879363.25924148</v>
      </c>
      <c r="K19" s="15">
        <v>26785141.386996876</v>
      </c>
      <c r="L19" s="15">
        <v>27722621.451372709</v>
      </c>
      <c r="M19" s="15">
        <v>28692912.781869899</v>
      </c>
      <c r="N19" s="15">
        <v>29697165.08334709</v>
      </c>
      <c r="O19" s="15">
        <v>30736565.788456216</v>
      </c>
      <c r="P19" s="15">
        <v>31812345.352771383</v>
      </c>
      <c r="Q19" s="15">
        <v>32925777.916679982</v>
      </c>
    </row>
    <row r="20" spans="1:17" x14ac:dyDescent="0.25">
      <c r="A20" s="5" t="s">
        <v>39</v>
      </c>
      <c r="B20" s="2"/>
      <c r="C20" s="2">
        <f>SUM(H20:Q20)</f>
        <v>144774650.04020178</v>
      </c>
      <c r="E20" s="2">
        <f t="shared" ref="E20" si="9">E21</f>
        <v>11066089.166971136</v>
      </c>
      <c r="F20" s="2">
        <f t="shared" ref="F20" si="10">F21</f>
        <v>11478839.744073372</v>
      </c>
      <c r="G20" s="2">
        <f>G21</f>
        <v>11900480.801696662</v>
      </c>
      <c r="H20" s="2">
        <f>H21*H$4</f>
        <v>12340789.189227432</v>
      </c>
      <c r="I20" s="2">
        <f t="shared" ref="I20:Q20" si="11">I21*I$4</f>
        <v>12772716.871709995</v>
      </c>
      <c r="J20" s="2">
        <f t="shared" si="11"/>
        <v>13219761.74075852</v>
      </c>
      <c r="K20" s="2">
        <f t="shared" si="11"/>
        <v>13682453.613003124</v>
      </c>
      <c r="L20" s="2">
        <f t="shared" si="11"/>
        <v>14161339.548627291</v>
      </c>
      <c r="M20" s="2">
        <f t="shared" si="11"/>
        <v>14656986.218130101</v>
      </c>
      <c r="N20" s="2">
        <f t="shared" si="11"/>
        <v>15169980.91665291</v>
      </c>
      <c r="O20" s="2">
        <f t="shared" si="11"/>
        <v>15700930.211543784</v>
      </c>
      <c r="P20" s="2">
        <f t="shared" si="11"/>
        <v>16250462.647228617</v>
      </c>
      <c r="Q20" s="2">
        <f t="shared" si="11"/>
        <v>16819229.083320018</v>
      </c>
    </row>
    <row r="21" spans="1:17" x14ac:dyDescent="0.25">
      <c r="A21" s="11" t="s">
        <v>69</v>
      </c>
      <c r="B21" s="2"/>
      <c r="C21" s="2"/>
      <c r="E21" s="15">
        <v>11066089.166971136</v>
      </c>
      <c r="F21" s="15">
        <v>11478839.744073372</v>
      </c>
      <c r="G21" s="15">
        <v>11900480.801696662</v>
      </c>
      <c r="H21" s="15">
        <v>12340789.189227432</v>
      </c>
      <c r="I21" s="15">
        <v>12772716.871709995</v>
      </c>
      <c r="J21" s="15">
        <v>13219761.74075852</v>
      </c>
      <c r="K21" s="15">
        <v>13682453.613003124</v>
      </c>
      <c r="L21" s="15">
        <v>14161339.548627291</v>
      </c>
      <c r="M21" s="15">
        <v>14656986.218130101</v>
      </c>
      <c r="N21" s="15">
        <v>15169980.91665291</v>
      </c>
      <c r="O21" s="15">
        <v>15700930.211543784</v>
      </c>
      <c r="P21" s="15">
        <v>16250462.647228617</v>
      </c>
      <c r="Q21" s="15">
        <v>16819229.083320018</v>
      </c>
    </row>
    <row r="22" spans="1:17" x14ac:dyDescent="0.25">
      <c r="A22" t="s">
        <v>15</v>
      </c>
      <c r="B22" s="2"/>
      <c r="C22" s="2">
        <f t="shared" ref="C22" si="12">SUM(H22:Q22)</f>
        <v>34337858</v>
      </c>
      <c r="E22" s="15">
        <v>3199555</v>
      </c>
      <c r="F22" s="15">
        <v>4210023</v>
      </c>
      <c r="G22" s="15">
        <v>4569194</v>
      </c>
      <c r="H22" s="15">
        <v>3551875</v>
      </c>
      <c r="I22" s="15">
        <v>3255336</v>
      </c>
      <c r="J22" s="15">
        <v>3176477</v>
      </c>
      <c r="K22" s="15">
        <v>3103654</v>
      </c>
      <c r="L22" s="15">
        <v>3209743</v>
      </c>
      <c r="M22" s="15">
        <v>3255110</v>
      </c>
      <c r="N22" s="15">
        <v>3408646</v>
      </c>
      <c r="O22" s="15">
        <v>3594917</v>
      </c>
      <c r="P22" s="15">
        <v>3795711</v>
      </c>
      <c r="Q22" s="15">
        <v>3986389</v>
      </c>
    </row>
    <row r="23" spans="1:17" x14ac:dyDescent="0.25">
      <c r="B23" s="2"/>
      <c r="C23" s="2"/>
    </row>
    <row r="24" spans="1:17" x14ac:dyDescent="0.25">
      <c r="A24" t="s">
        <v>18</v>
      </c>
      <c r="B24" s="2"/>
      <c r="C24" s="2">
        <f t="shared" ref="C24:C32" si="13">SUM(H24:Q24)</f>
        <v>399703205</v>
      </c>
      <c r="E24" s="2">
        <f>E25+E26+E28</f>
        <v>30410672</v>
      </c>
      <c r="F24" s="2">
        <f t="shared" ref="F24:Q24" si="14">F25+F26+F28</f>
        <v>32775257</v>
      </c>
      <c r="G24" s="2">
        <f t="shared" si="14"/>
        <v>35912287</v>
      </c>
      <c r="H24" s="2">
        <f t="shared" si="14"/>
        <v>38461139</v>
      </c>
      <c r="I24" s="2">
        <f t="shared" si="14"/>
        <v>39891606</v>
      </c>
      <c r="J24" s="2">
        <f t="shared" si="14"/>
        <v>40784504</v>
      </c>
      <c r="K24" s="2">
        <f t="shared" si="14"/>
        <v>39943028</v>
      </c>
      <c r="L24" s="2">
        <f t="shared" si="14"/>
        <v>39727586</v>
      </c>
      <c r="M24" s="2">
        <f t="shared" si="14"/>
        <v>38214461</v>
      </c>
      <c r="N24" s="2">
        <f t="shared" si="14"/>
        <v>39000912</v>
      </c>
      <c r="O24" s="2">
        <f t="shared" si="14"/>
        <v>40020168</v>
      </c>
      <c r="P24" s="2">
        <f t="shared" si="14"/>
        <v>41195374</v>
      </c>
      <c r="Q24" s="2">
        <f t="shared" si="14"/>
        <v>42464427</v>
      </c>
    </row>
    <row r="25" spans="1:17" x14ac:dyDescent="0.25">
      <c r="A25" t="s">
        <v>19</v>
      </c>
      <c r="B25" s="2"/>
      <c r="C25" s="2">
        <f t="shared" si="13"/>
        <v>379718442</v>
      </c>
      <c r="E25" s="15">
        <v>28377840</v>
      </c>
      <c r="F25" s="15">
        <v>31211380</v>
      </c>
      <c r="G25" s="15">
        <v>33846480</v>
      </c>
      <c r="H25" s="15">
        <v>36522886</v>
      </c>
      <c r="I25" s="15">
        <v>37965449</v>
      </c>
      <c r="J25" s="15">
        <v>39225274</v>
      </c>
      <c r="K25" s="15">
        <v>38417614</v>
      </c>
      <c r="L25" s="15">
        <v>38361989</v>
      </c>
      <c r="M25" s="15">
        <v>36810558</v>
      </c>
      <c r="N25" s="15">
        <v>36573154</v>
      </c>
      <c r="O25" s="15">
        <v>37470770</v>
      </c>
      <c r="P25" s="15">
        <v>38589682</v>
      </c>
      <c r="Q25" s="15">
        <v>39781066</v>
      </c>
    </row>
    <row r="26" spans="1:17" x14ac:dyDescent="0.25">
      <c r="A26" t="s">
        <v>16</v>
      </c>
      <c r="B26" s="2"/>
      <c r="C26" s="2">
        <f t="shared" si="13"/>
        <v>14888563</v>
      </c>
      <c r="E26" s="2">
        <v>1569279</v>
      </c>
      <c r="F26" s="2">
        <v>1135247</v>
      </c>
      <c r="G26" s="2">
        <v>1660574</v>
      </c>
      <c r="H26" s="2">
        <f>H27*(1-$F$8)</f>
        <v>1412561</v>
      </c>
      <c r="I26" s="2">
        <f t="shared" ref="I26:Q26" si="15">I27*(1-$F$8)</f>
        <v>1367066</v>
      </c>
      <c r="J26" s="2">
        <f t="shared" si="15"/>
        <v>1078427</v>
      </c>
      <c r="K26" s="2">
        <f t="shared" si="15"/>
        <v>1022073</v>
      </c>
      <c r="L26" s="2">
        <f t="shared" si="15"/>
        <v>875025</v>
      </c>
      <c r="M26" s="2">
        <f t="shared" si="15"/>
        <v>946298</v>
      </c>
      <c r="N26" s="2">
        <f t="shared" si="15"/>
        <v>1928729</v>
      </c>
      <c r="O26" s="2">
        <f t="shared" si="15"/>
        <v>2031595</v>
      </c>
      <c r="P26" s="2">
        <f t="shared" si="15"/>
        <v>2087469</v>
      </c>
      <c r="Q26" s="2">
        <f t="shared" si="15"/>
        <v>2139320</v>
      </c>
    </row>
    <row r="27" spans="1:17" x14ac:dyDescent="0.25">
      <c r="A27" s="3" t="s">
        <v>69</v>
      </c>
      <c r="B27" s="2"/>
      <c r="C27" s="2">
        <f t="shared" si="13"/>
        <v>14888563</v>
      </c>
      <c r="E27" s="15">
        <v>1569279</v>
      </c>
      <c r="F27" s="15">
        <v>1135247</v>
      </c>
      <c r="G27" s="15">
        <v>1660574</v>
      </c>
      <c r="H27" s="15">
        <v>1412561</v>
      </c>
      <c r="I27" s="15">
        <v>1367066</v>
      </c>
      <c r="J27" s="15">
        <v>1078427</v>
      </c>
      <c r="K27" s="15">
        <v>1022073</v>
      </c>
      <c r="L27" s="15">
        <v>875025</v>
      </c>
      <c r="M27" s="15">
        <v>946298</v>
      </c>
      <c r="N27" s="15">
        <v>1928729</v>
      </c>
      <c r="O27" s="15">
        <v>2031595</v>
      </c>
      <c r="P27" s="15">
        <v>2087469</v>
      </c>
      <c r="Q27" s="15">
        <v>2139320</v>
      </c>
    </row>
    <row r="28" spans="1:17" x14ac:dyDescent="0.25">
      <c r="A28" t="s">
        <v>17</v>
      </c>
      <c r="B28" s="2"/>
      <c r="C28" s="2">
        <f t="shared" si="13"/>
        <v>5096200</v>
      </c>
      <c r="E28" s="2">
        <v>463553</v>
      </c>
      <c r="F28" s="2">
        <v>428630</v>
      </c>
      <c r="G28" s="2">
        <v>405233</v>
      </c>
      <c r="H28" s="2">
        <f>H29*(1-$F$9)</f>
        <v>525692</v>
      </c>
      <c r="I28" s="2">
        <f t="shared" ref="I28:Q28" si="16">I29*(1-$F$9)</f>
        <v>559091</v>
      </c>
      <c r="J28" s="2">
        <f t="shared" si="16"/>
        <v>480803</v>
      </c>
      <c r="K28" s="2">
        <f t="shared" si="16"/>
        <v>503341</v>
      </c>
      <c r="L28" s="2">
        <f t="shared" si="16"/>
        <v>490572</v>
      </c>
      <c r="M28" s="2">
        <f t="shared" si="16"/>
        <v>457605</v>
      </c>
      <c r="N28" s="2">
        <f t="shared" si="16"/>
        <v>499029</v>
      </c>
      <c r="O28" s="2">
        <f t="shared" si="16"/>
        <v>517803</v>
      </c>
      <c r="P28" s="2">
        <f t="shared" si="16"/>
        <v>518223</v>
      </c>
      <c r="Q28" s="2">
        <f t="shared" si="16"/>
        <v>544041</v>
      </c>
    </row>
    <row r="29" spans="1:17" x14ac:dyDescent="0.25">
      <c r="A29" s="3" t="s">
        <v>69</v>
      </c>
      <c r="B29" s="2"/>
      <c r="C29" s="2">
        <f t="shared" si="13"/>
        <v>5096200</v>
      </c>
      <c r="E29" s="15">
        <v>463553</v>
      </c>
      <c r="F29" s="15">
        <v>428630</v>
      </c>
      <c r="G29" s="15">
        <v>405233</v>
      </c>
      <c r="H29" s="15">
        <v>525692</v>
      </c>
      <c r="I29" s="15">
        <v>559091</v>
      </c>
      <c r="J29" s="15">
        <v>480803</v>
      </c>
      <c r="K29" s="15">
        <v>503341</v>
      </c>
      <c r="L29" s="15">
        <v>490572</v>
      </c>
      <c r="M29" s="15">
        <v>457605</v>
      </c>
      <c r="N29" s="15">
        <v>499029</v>
      </c>
      <c r="O29" s="15">
        <v>517803</v>
      </c>
      <c r="P29" s="15">
        <v>518223</v>
      </c>
      <c r="Q29" s="15">
        <v>544041</v>
      </c>
    </row>
    <row r="30" spans="1:17" x14ac:dyDescent="0.25">
      <c r="A30" t="s">
        <v>21</v>
      </c>
      <c r="B30" s="2"/>
      <c r="C30" s="2">
        <f t="shared" si="13"/>
        <v>-13003278</v>
      </c>
      <c r="E30" s="33"/>
      <c r="F30" s="15">
        <v>-863757</v>
      </c>
      <c r="G30" s="15">
        <v>-555924</v>
      </c>
      <c r="H30" s="15">
        <v>-751368</v>
      </c>
      <c r="I30" s="15">
        <v>-853444</v>
      </c>
      <c r="J30" s="15">
        <v>-868945</v>
      </c>
      <c r="K30" s="15">
        <v>-1612799</v>
      </c>
      <c r="L30" s="15">
        <v>-1568622</v>
      </c>
      <c r="M30" s="15">
        <v>-1495366</v>
      </c>
      <c r="N30" s="15">
        <v>-1471350</v>
      </c>
      <c r="O30" s="15">
        <v>-1465601</v>
      </c>
      <c r="P30" s="15">
        <v>-1465601</v>
      </c>
      <c r="Q30" s="15">
        <v>-1450182</v>
      </c>
    </row>
    <row r="31" spans="1:17" x14ac:dyDescent="0.25">
      <c r="A31" t="s">
        <v>20</v>
      </c>
      <c r="B31" s="2"/>
      <c r="C31" s="2">
        <f t="shared" si="13"/>
        <v>-9562433</v>
      </c>
      <c r="E31" s="15">
        <v>-3000000</v>
      </c>
      <c r="F31" s="15">
        <v>-3000000</v>
      </c>
      <c r="G31" s="15">
        <v>-2307833</v>
      </c>
      <c r="H31" s="15"/>
      <c r="I31" s="15"/>
      <c r="J31" s="15">
        <v>-8131055</v>
      </c>
      <c r="K31" s="33"/>
      <c r="L31" s="15">
        <v>-1431378</v>
      </c>
      <c r="M31" s="33"/>
      <c r="N31" s="33"/>
      <c r="O31" s="33"/>
      <c r="P31" s="33"/>
      <c r="Q31" s="33"/>
    </row>
    <row r="32" spans="1:17" x14ac:dyDescent="0.25">
      <c r="A32" t="s">
        <v>28</v>
      </c>
      <c r="B32" s="2"/>
      <c r="C32" s="2">
        <f t="shared" si="13"/>
        <v>40258364</v>
      </c>
      <c r="E32" s="2">
        <f>E16-E24+E30+E31</f>
        <v>2593352</v>
      </c>
      <c r="F32" s="2">
        <f t="shared" ref="F32:Q32" si="17">F16-F24+F30+F31</f>
        <v>1521136</v>
      </c>
      <c r="G32" s="2">
        <f t="shared" si="17"/>
        <v>990334</v>
      </c>
      <c r="H32" s="2">
        <f>H16-H24+H30+H31</f>
        <v>838820</v>
      </c>
      <c r="I32" s="2">
        <f t="shared" si="17"/>
        <v>287219</v>
      </c>
      <c r="J32" s="2">
        <f t="shared" si="17"/>
        <v>-7508902</v>
      </c>
      <c r="K32" s="2">
        <f t="shared" si="17"/>
        <v>2015422</v>
      </c>
      <c r="L32" s="2">
        <f t="shared" si="17"/>
        <v>2366118</v>
      </c>
      <c r="M32" s="2">
        <f t="shared" si="17"/>
        <v>6895182</v>
      </c>
      <c r="N32" s="2">
        <f t="shared" si="17"/>
        <v>7803530</v>
      </c>
      <c r="O32" s="2">
        <f t="shared" si="17"/>
        <v>8546644</v>
      </c>
      <c r="P32" s="2">
        <f t="shared" si="17"/>
        <v>9197544</v>
      </c>
      <c r="Q32" s="2">
        <f t="shared" si="17"/>
        <v>9816787</v>
      </c>
    </row>
    <row r="33" spans="1:17" x14ac:dyDescent="0.25">
      <c r="A33" t="s">
        <v>27</v>
      </c>
      <c r="B33" s="2"/>
      <c r="C33" s="2"/>
      <c r="D33" s="2">
        <v>18117184</v>
      </c>
      <c r="E33" s="2">
        <f>D33+E32</f>
        <v>20710536</v>
      </c>
      <c r="F33" s="2">
        <f t="shared" ref="F33:Q33" si="18">E33+F32</f>
        <v>22231672</v>
      </c>
      <c r="G33" s="2">
        <f t="shared" si="18"/>
        <v>23222006</v>
      </c>
      <c r="H33" s="2">
        <f t="shared" si="18"/>
        <v>24060826</v>
      </c>
      <c r="I33" s="2">
        <f t="shared" si="18"/>
        <v>24348045</v>
      </c>
      <c r="J33" s="2">
        <f t="shared" si="18"/>
        <v>16839143</v>
      </c>
      <c r="K33" s="2">
        <f t="shared" si="18"/>
        <v>18854565</v>
      </c>
      <c r="L33" s="2">
        <f t="shared" si="18"/>
        <v>21220683</v>
      </c>
      <c r="M33" s="2">
        <f t="shared" si="18"/>
        <v>28115865</v>
      </c>
      <c r="N33" s="2">
        <f t="shared" si="18"/>
        <v>35919395</v>
      </c>
      <c r="O33" s="2">
        <f t="shared" si="18"/>
        <v>44466039</v>
      </c>
      <c r="P33" s="2">
        <f t="shared" si="18"/>
        <v>53663583</v>
      </c>
      <c r="Q33" s="2">
        <f t="shared" si="18"/>
        <v>63480370</v>
      </c>
    </row>
    <row r="34" spans="1:17" x14ac:dyDescent="0.25">
      <c r="B34" s="2"/>
      <c r="C34" s="2"/>
      <c r="E34" s="2"/>
      <c r="G34" s="2">
        <f>G33+G54</f>
        <v>32899504</v>
      </c>
      <c r="Q34" s="2">
        <f>Q33+Q54</f>
        <v>71140998</v>
      </c>
    </row>
    <row r="35" spans="1:17" x14ac:dyDescent="0.25">
      <c r="B35" s="2"/>
      <c r="C35" s="2"/>
    </row>
    <row r="36" spans="1:17" x14ac:dyDescent="0.25">
      <c r="A36" t="s">
        <v>22</v>
      </c>
      <c r="B36" s="2"/>
      <c r="C36" s="2">
        <f t="shared" ref="C36:C53" si="19">SUM(H36:Q36)</f>
        <v>12230528</v>
      </c>
      <c r="E36" s="2">
        <f>E37+E42</f>
        <v>2087110</v>
      </c>
      <c r="F36" s="2">
        <f t="shared" ref="F36:G36" si="20">F37+F42</f>
        <v>1890959</v>
      </c>
      <c r="G36" s="2">
        <f t="shared" si="20"/>
        <v>1247814</v>
      </c>
      <c r="H36" s="2">
        <f t="shared" ref="H36" si="21">H37+H42</f>
        <v>1205000</v>
      </c>
      <c r="I36" s="2">
        <f t="shared" ref="I36" si="22">I37+I42</f>
        <v>1208977</v>
      </c>
      <c r="J36" s="2">
        <f t="shared" ref="J36" si="23">J37+J42</f>
        <v>1212966</v>
      </c>
      <c r="K36" s="2">
        <f t="shared" ref="K36" si="24">K37+K42</f>
        <v>1216969</v>
      </c>
      <c r="L36" s="2">
        <f t="shared" ref="L36" si="25">L37+L42</f>
        <v>1220985</v>
      </c>
      <c r="M36" s="2">
        <f t="shared" ref="M36" si="26">M37+M42</f>
        <v>1225014</v>
      </c>
      <c r="N36" s="2">
        <f t="shared" ref="N36" si="27">N37+N42</f>
        <v>1229057</v>
      </c>
      <c r="O36" s="2">
        <f t="shared" ref="O36" si="28">O37+O42</f>
        <v>1233113</v>
      </c>
      <c r="P36" s="2">
        <f t="shared" ref="P36" si="29">P37+P42</f>
        <v>1237182</v>
      </c>
      <c r="Q36" s="2">
        <f t="shared" ref="Q36" si="30">Q37+Q42</f>
        <v>1241265</v>
      </c>
    </row>
    <row r="37" spans="1:17" x14ac:dyDescent="0.25">
      <c r="A37" s="3" t="s">
        <v>36</v>
      </c>
      <c r="B37" s="2"/>
      <c r="C37" s="2">
        <f t="shared" si="19"/>
        <v>11265001.041515825</v>
      </c>
      <c r="E37" s="2">
        <f t="shared" ref="E37:G37" si="31">E38+E40</f>
        <v>1098957</v>
      </c>
      <c r="F37" s="2">
        <f t="shared" si="31"/>
        <v>1102583.5581</v>
      </c>
      <c r="G37" s="2">
        <f t="shared" si="31"/>
        <v>1106222.0838417301</v>
      </c>
      <c r="H37" s="2">
        <f>H38+H40</f>
        <v>1109872.616718408</v>
      </c>
      <c r="I37" s="2">
        <f t="shared" ref="I37:Q37" si="32">I38+I40</f>
        <v>1113535.1963535787</v>
      </c>
      <c r="J37" s="2">
        <f t="shared" si="32"/>
        <v>1117209.8625015456</v>
      </c>
      <c r="K37" s="2">
        <f t="shared" si="32"/>
        <v>1120896.6550478009</v>
      </c>
      <c r="L37" s="2">
        <f t="shared" si="32"/>
        <v>1124595.6140094588</v>
      </c>
      <c r="M37" s="2">
        <f t="shared" si="32"/>
        <v>1128306.7795356901</v>
      </c>
      <c r="N37" s="2">
        <f t="shared" si="32"/>
        <v>1132030.1919081579</v>
      </c>
      <c r="O37" s="2">
        <f t="shared" si="32"/>
        <v>1135765.8915414549</v>
      </c>
      <c r="P37" s="2">
        <f t="shared" si="32"/>
        <v>1139513.9189835419</v>
      </c>
      <c r="Q37" s="2">
        <f t="shared" si="32"/>
        <v>1143274.3149161877</v>
      </c>
    </row>
    <row r="38" spans="1:17" x14ac:dyDescent="0.25">
      <c r="A38" s="5" t="s">
        <v>38</v>
      </c>
      <c r="B38" s="2"/>
      <c r="C38" s="2">
        <f t="shared" si="19"/>
        <v>6320157.9787921244</v>
      </c>
      <c r="E38" s="2">
        <f>E39</f>
        <v>616562.9125378984</v>
      </c>
      <c r="F38" s="2">
        <f t="shared" ref="F38:G38" si="33">F39</f>
        <v>618597.5701492735</v>
      </c>
      <c r="G38" s="2">
        <f t="shared" si="33"/>
        <v>620638.94213076623</v>
      </c>
      <c r="H38" s="2">
        <f>H39*($F$6/6)</f>
        <v>622687.05063979782</v>
      </c>
      <c r="I38" s="2">
        <f t="shared" ref="I38:Q38" si="34">I39*($F$6/6)</f>
        <v>624741.91790690913</v>
      </c>
      <c r="J38" s="2">
        <f t="shared" si="34"/>
        <v>626803.56623600191</v>
      </c>
      <c r="K38" s="2">
        <f t="shared" si="34"/>
        <v>628872.01800458087</v>
      </c>
      <c r="L38" s="2">
        <f t="shared" si="34"/>
        <v>630947.29566399613</v>
      </c>
      <c r="M38" s="2">
        <f t="shared" si="34"/>
        <v>633029.42173968733</v>
      </c>
      <c r="N38" s="2">
        <f t="shared" si="34"/>
        <v>635118.41883142828</v>
      </c>
      <c r="O38" s="2">
        <f t="shared" si="34"/>
        <v>637214.30961357208</v>
      </c>
      <c r="P38" s="2">
        <f t="shared" si="34"/>
        <v>639317.11683529697</v>
      </c>
      <c r="Q38" s="2">
        <f t="shared" si="34"/>
        <v>641426.86332085344</v>
      </c>
    </row>
    <row r="39" spans="1:17" x14ac:dyDescent="0.25">
      <c r="A39" s="11" t="s">
        <v>69</v>
      </c>
      <c r="B39" s="2"/>
      <c r="C39" s="2">
        <f t="shared" si="19"/>
        <v>6320157.9787921244</v>
      </c>
      <c r="E39" s="15">
        <v>616562.9125378984</v>
      </c>
      <c r="F39" s="15">
        <v>618597.5701492735</v>
      </c>
      <c r="G39" s="15">
        <v>620638.94213076623</v>
      </c>
      <c r="H39" s="15">
        <v>622687.05063979782</v>
      </c>
      <c r="I39" s="15">
        <v>624741.91790690913</v>
      </c>
      <c r="J39" s="15">
        <v>626803.56623600191</v>
      </c>
      <c r="K39" s="15">
        <v>628872.01800458087</v>
      </c>
      <c r="L39" s="15">
        <v>630947.29566399613</v>
      </c>
      <c r="M39" s="15">
        <v>633029.42173968733</v>
      </c>
      <c r="N39" s="15">
        <v>635118.41883142828</v>
      </c>
      <c r="O39" s="15">
        <v>637214.30961357208</v>
      </c>
      <c r="P39" s="15">
        <v>639317.11683529697</v>
      </c>
      <c r="Q39" s="15">
        <v>641426.86332085344</v>
      </c>
    </row>
    <row r="40" spans="1:17" x14ac:dyDescent="0.25">
      <c r="A40" s="5" t="s">
        <v>39</v>
      </c>
      <c r="B40" s="2"/>
      <c r="C40" s="2">
        <f t="shared" si="19"/>
        <v>4944843.0627237</v>
      </c>
      <c r="E40" s="2">
        <f>E41</f>
        <v>482394.0874621016</v>
      </c>
      <c r="F40" s="2">
        <f t="shared" ref="F40" si="35">F41</f>
        <v>483985.98795072653</v>
      </c>
      <c r="G40" s="2">
        <f t="shared" ref="G40" si="36">G41</f>
        <v>485583.14171096392</v>
      </c>
      <c r="H40" s="2">
        <f>H41*($F$7/6)</f>
        <v>487185.56607861014</v>
      </c>
      <c r="I40" s="2">
        <f t="shared" ref="I40:Q40" si="37">I41*($F$7/6)</f>
        <v>488793.27844666957</v>
      </c>
      <c r="J40" s="2">
        <f t="shared" si="37"/>
        <v>490406.29626554367</v>
      </c>
      <c r="K40" s="2">
        <f t="shared" si="37"/>
        <v>492024.63704321999</v>
      </c>
      <c r="L40" s="2">
        <f t="shared" si="37"/>
        <v>493648.31834546267</v>
      </c>
      <c r="M40" s="2">
        <f t="shared" si="37"/>
        <v>495277.35779600276</v>
      </c>
      <c r="N40" s="2">
        <f t="shared" si="37"/>
        <v>496911.77307672962</v>
      </c>
      <c r="O40" s="2">
        <f t="shared" si="37"/>
        <v>498551.58192788286</v>
      </c>
      <c r="P40" s="2">
        <f t="shared" si="37"/>
        <v>500196.80214824493</v>
      </c>
      <c r="Q40" s="2">
        <f t="shared" si="37"/>
        <v>501847.45159533422</v>
      </c>
    </row>
    <row r="41" spans="1:17" x14ac:dyDescent="0.25">
      <c r="A41" s="11" t="s">
        <v>69</v>
      </c>
      <c r="B41" s="2"/>
      <c r="C41" s="2">
        <f t="shared" si="19"/>
        <v>4944843.0627237</v>
      </c>
      <c r="E41" s="15">
        <v>482394.0874621016</v>
      </c>
      <c r="F41" s="15">
        <v>483985.98795072653</v>
      </c>
      <c r="G41" s="15">
        <v>485583.14171096392</v>
      </c>
      <c r="H41" s="15">
        <v>487185.56607861014</v>
      </c>
      <c r="I41" s="15">
        <v>488793.27844666957</v>
      </c>
      <c r="J41" s="15">
        <v>490406.29626554367</v>
      </c>
      <c r="K41" s="15">
        <v>492024.63704321999</v>
      </c>
      <c r="L41" s="15">
        <v>493648.31834546267</v>
      </c>
      <c r="M41" s="15">
        <v>495277.35779600276</v>
      </c>
      <c r="N41" s="15">
        <v>496911.77307672962</v>
      </c>
      <c r="O41" s="15">
        <v>498551.58192788286</v>
      </c>
      <c r="P41" s="15">
        <v>500196.80214824493</v>
      </c>
      <c r="Q41" s="15">
        <v>501847.45159533422</v>
      </c>
    </row>
    <row r="42" spans="1:17" x14ac:dyDescent="0.25">
      <c r="A42" s="3" t="s">
        <v>37</v>
      </c>
      <c r="B42" s="2"/>
      <c r="C42" s="2">
        <f t="shared" si="19"/>
        <v>965526.95848417562</v>
      </c>
      <c r="E42" s="15">
        <v>988153</v>
      </c>
      <c r="F42" s="15">
        <v>788375.44189999998</v>
      </c>
      <c r="G42" s="15">
        <v>141591.91615826986</v>
      </c>
      <c r="H42" s="15">
        <v>95127.383281592047</v>
      </c>
      <c r="I42" s="15">
        <v>95441.803646421293</v>
      </c>
      <c r="J42" s="15">
        <v>95756.137498454424</v>
      </c>
      <c r="K42" s="15">
        <v>96072.344952199142</v>
      </c>
      <c r="L42" s="15">
        <v>96389.385990541195</v>
      </c>
      <c r="M42" s="15">
        <v>96707.22046430991</v>
      </c>
      <c r="N42" s="15">
        <v>97026.808091842104</v>
      </c>
      <c r="O42" s="15">
        <v>97347.108458545059</v>
      </c>
      <c r="P42" s="15">
        <v>97668.081016458105</v>
      </c>
      <c r="Q42" s="15">
        <v>97990.685083812336</v>
      </c>
    </row>
    <row r="43" spans="1:17" x14ac:dyDescent="0.25">
      <c r="A43" t="s">
        <v>23</v>
      </c>
      <c r="B43" s="2"/>
      <c r="C43" s="2">
        <f t="shared" si="19"/>
        <v>22565711</v>
      </c>
      <c r="E43" s="2">
        <f>-E30-E31</f>
        <v>3000000</v>
      </c>
      <c r="F43" s="2">
        <f t="shared" ref="F43:Q43" si="38">-F30-F31</f>
        <v>3863757</v>
      </c>
      <c r="G43" s="2">
        <f t="shared" si="38"/>
        <v>2863757</v>
      </c>
      <c r="H43" s="2">
        <f t="shared" si="38"/>
        <v>751368</v>
      </c>
      <c r="I43" s="2">
        <f t="shared" si="38"/>
        <v>853444</v>
      </c>
      <c r="J43" s="2">
        <f t="shared" si="38"/>
        <v>9000000</v>
      </c>
      <c r="K43" s="2">
        <f t="shared" si="38"/>
        <v>1612799</v>
      </c>
      <c r="L43" s="2">
        <f t="shared" si="38"/>
        <v>3000000</v>
      </c>
      <c r="M43" s="2">
        <f t="shared" si="38"/>
        <v>1495366</v>
      </c>
      <c r="N43" s="2">
        <f t="shared" si="38"/>
        <v>1471350</v>
      </c>
      <c r="O43" s="2">
        <f t="shared" si="38"/>
        <v>1465601</v>
      </c>
      <c r="P43" s="2">
        <f t="shared" si="38"/>
        <v>1465601</v>
      </c>
      <c r="Q43" s="2">
        <f t="shared" si="38"/>
        <v>1450182</v>
      </c>
    </row>
    <row r="44" spans="1:17" x14ac:dyDescent="0.25">
      <c r="B44" s="2"/>
      <c r="C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t="s">
        <v>24</v>
      </c>
      <c r="B45" s="2"/>
      <c r="C45" s="2">
        <f t="shared" si="19"/>
        <v>36813109</v>
      </c>
      <c r="E45" s="2">
        <f>SUM(E46:E49,E51)</f>
        <v>2051432</v>
      </c>
      <c r="F45" s="2">
        <f t="shared" ref="F45:Q45" si="39">SUM(F46:F49,F51)</f>
        <v>1414051</v>
      </c>
      <c r="G45" s="2">
        <f t="shared" si="39"/>
        <v>9786887</v>
      </c>
      <c r="H45" s="2">
        <f t="shared" si="39"/>
        <v>2387890</v>
      </c>
      <c r="I45" s="2">
        <f t="shared" si="39"/>
        <v>10611641</v>
      </c>
      <c r="J45" s="2">
        <f t="shared" si="39"/>
        <v>10605014</v>
      </c>
      <c r="K45" s="2">
        <f t="shared" si="39"/>
        <v>560850</v>
      </c>
      <c r="L45" s="2">
        <f t="shared" si="39"/>
        <v>6510707</v>
      </c>
      <c r="M45" s="2">
        <f t="shared" si="39"/>
        <v>2195325</v>
      </c>
      <c r="N45" s="2">
        <f t="shared" si="39"/>
        <v>901185</v>
      </c>
      <c r="O45" s="2">
        <f t="shared" si="39"/>
        <v>707220</v>
      </c>
      <c r="P45" s="2">
        <f t="shared" si="39"/>
        <v>2113437</v>
      </c>
      <c r="Q45" s="2">
        <f t="shared" si="39"/>
        <v>219840</v>
      </c>
    </row>
    <row r="46" spans="1:17" x14ac:dyDescent="0.25">
      <c r="A46" s="3" t="s">
        <v>43</v>
      </c>
      <c r="B46" s="2"/>
      <c r="C46" s="2">
        <f t="shared" si="19"/>
        <v>8900000</v>
      </c>
      <c r="E46" s="2"/>
      <c r="F46" s="2"/>
      <c r="G46" s="15">
        <v>500000</v>
      </c>
      <c r="H46" s="15"/>
      <c r="I46" s="15">
        <v>7000000</v>
      </c>
      <c r="J46" s="15">
        <v>1900000</v>
      </c>
      <c r="K46" s="2"/>
      <c r="L46" s="2"/>
      <c r="M46" s="2"/>
      <c r="N46" s="2"/>
      <c r="O46" s="2"/>
      <c r="P46" s="2"/>
      <c r="Q46" s="2"/>
    </row>
    <row r="47" spans="1:17" x14ac:dyDescent="0.25">
      <c r="A47" s="3" t="s">
        <v>48</v>
      </c>
      <c r="B47" s="2"/>
      <c r="C47" s="2">
        <f>SUM(H47:Q47)</f>
        <v>1606603</v>
      </c>
      <c r="E47" s="15">
        <v>320835</v>
      </c>
      <c r="F47" s="15">
        <v>320982</v>
      </c>
      <c r="G47" s="15">
        <v>321001</v>
      </c>
      <c r="H47" s="15">
        <v>320890</v>
      </c>
      <c r="I47" s="15">
        <v>321641</v>
      </c>
      <c r="J47" s="15">
        <v>321264</v>
      </c>
      <c r="K47" s="15">
        <v>321737</v>
      </c>
      <c r="L47" s="15">
        <v>321071</v>
      </c>
      <c r="M47">
        <v>0</v>
      </c>
      <c r="N47">
        <v>0</v>
      </c>
      <c r="O47">
        <v>0</v>
      </c>
      <c r="P47">
        <v>0</v>
      </c>
      <c r="Q47">
        <v>0</v>
      </c>
    </row>
    <row r="48" spans="1:17" x14ac:dyDescent="0.25">
      <c r="A48" s="3" t="s">
        <v>44</v>
      </c>
      <c r="B48" s="2"/>
      <c r="C48" s="2">
        <f t="shared" si="19"/>
        <v>0</v>
      </c>
      <c r="E48" s="2"/>
      <c r="F48" s="2"/>
      <c r="G48" s="15">
        <v>3693010</v>
      </c>
      <c r="H48" s="2"/>
      <c r="K48" s="2"/>
      <c r="L48" s="2"/>
      <c r="M48" s="2"/>
      <c r="N48" s="2"/>
      <c r="O48" s="2"/>
      <c r="P48" s="2"/>
      <c r="Q48" s="2"/>
    </row>
    <row r="49" spans="1:17" x14ac:dyDescent="0.25">
      <c r="A49" s="3" t="s">
        <v>41</v>
      </c>
      <c r="B49" s="2"/>
      <c r="C49" s="2">
        <f t="shared" si="19"/>
        <v>11100000</v>
      </c>
      <c r="E49" s="2"/>
      <c r="F49" s="2"/>
      <c r="G49" s="2">
        <f>G50</f>
        <v>300000</v>
      </c>
      <c r="H49" s="2">
        <f>H50*(1-$F$10)</f>
        <v>0</v>
      </c>
      <c r="I49" s="2">
        <f t="shared" ref="I49:J49" si="40">I50*(1-$F$10)</f>
        <v>3100000</v>
      </c>
      <c r="J49" s="2">
        <f t="shared" si="40"/>
        <v>8000000</v>
      </c>
      <c r="K49" s="2"/>
      <c r="L49" s="2"/>
      <c r="M49" s="2"/>
      <c r="N49" s="2"/>
      <c r="O49" s="2"/>
      <c r="P49" s="2"/>
      <c r="Q49" s="2"/>
    </row>
    <row r="50" spans="1:17" x14ac:dyDescent="0.25">
      <c r="A50" s="5" t="s">
        <v>69</v>
      </c>
      <c r="B50" s="2"/>
      <c r="C50" s="2">
        <f t="shared" si="19"/>
        <v>11100000</v>
      </c>
      <c r="E50" s="2"/>
      <c r="F50" s="2"/>
      <c r="G50" s="15">
        <v>300000</v>
      </c>
      <c r="H50" s="15"/>
      <c r="I50" s="15">
        <v>3100000</v>
      </c>
      <c r="J50" s="15">
        <v>8000000</v>
      </c>
      <c r="K50" s="2"/>
      <c r="L50" s="2"/>
      <c r="M50" s="2"/>
      <c r="N50" s="2"/>
      <c r="O50" s="2"/>
      <c r="P50" s="2"/>
      <c r="Q50" s="2"/>
    </row>
    <row r="51" spans="1:17" x14ac:dyDescent="0.25">
      <c r="A51" s="3" t="s">
        <v>42</v>
      </c>
      <c r="B51" s="2"/>
      <c r="C51" s="2">
        <f t="shared" si="19"/>
        <v>15206506</v>
      </c>
      <c r="E51" s="15">
        <v>1730597</v>
      </c>
      <c r="F51" s="15">
        <v>1093069</v>
      </c>
      <c r="G51" s="15">
        <v>4972876</v>
      </c>
      <c r="H51" s="15">
        <v>2067000</v>
      </c>
      <c r="I51" s="15">
        <v>190000</v>
      </c>
      <c r="J51" s="15">
        <v>383750</v>
      </c>
      <c r="K51" s="15">
        <v>239113</v>
      </c>
      <c r="L51" s="15">
        <v>6189636</v>
      </c>
      <c r="M51" s="15">
        <v>2195325</v>
      </c>
      <c r="N51" s="15">
        <v>901185</v>
      </c>
      <c r="O51" s="15">
        <v>707220</v>
      </c>
      <c r="P51" s="15">
        <v>2113437</v>
      </c>
      <c r="Q51" s="15">
        <v>219840</v>
      </c>
    </row>
    <row r="53" spans="1:17" x14ac:dyDescent="0.25">
      <c r="A53" t="s">
        <v>26</v>
      </c>
      <c r="B53" s="2"/>
      <c r="C53" s="2">
        <f t="shared" si="19"/>
        <v>-2016870</v>
      </c>
      <c r="E53" s="2">
        <f>E36+E43-E45</f>
        <v>3035678</v>
      </c>
      <c r="F53" s="2">
        <f t="shared" ref="F53:Q53" si="41">F36+F43-F45</f>
        <v>4340665</v>
      </c>
      <c r="G53" s="2">
        <f t="shared" si="41"/>
        <v>-5675316</v>
      </c>
      <c r="H53" s="2">
        <f t="shared" si="41"/>
        <v>-431522</v>
      </c>
      <c r="I53" s="2">
        <f t="shared" si="41"/>
        <v>-8549220</v>
      </c>
      <c r="J53" s="2">
        <f t="shared" si="41"/>
        <v>-392048</v>
      </c>
      <c r="K53" s="2">
        <f t="shared" si="41"/>
        <v>2268918</v>
      </c>
      <c r="L53" s="2">
        <f t="shared" si="41"/>
        <v>-2289722</v>
      </c>
      <c r="M53" s="2">
        <f t="shared" si="41"/>
        <v>525055</v>
      </c>
      <c r="N53" s="2">
        <f t="shared" si="41"/>
        <v>1799222</v>
      </c>
      <c r="O53" s="2">
        <f t="shared" si="41"/>
        <v>1991494</v>
      </c>
      <c r="P53" s="2">
        <f t="shared" si="41"/>
        <v>589346</v>
      </c>
      <c r="Q53" s="2">
        <f t="shared" si="41"/>
        <v>2471607</v>
      </c>
    </row>
    <row r="54" spans="1:17" x14ac:dyDescent="0.25">
      <c r="A54" t="s">
        <v>25</v>
      </c>
      <c r="B54" s="2"/>
      <c r="C54" s="2"/>
      <c r="D54" s="15">
        <v>7976471</v>
      </c>
      <c r="E54" s="2">
        <f>D54+E53</f>
        <v>11012149</v>
      </c>
      <c r="F54" s="2">
        <f>E54+F53</f>
        <v>15352814</v>
      </c>
      <c r="G54" s="2">
        <f t="shared" ref="G54:Q54" si="42">F54+G53</f>
        <v>9677498</v>
      </c>
      <c r="H54" s="2">
        <f t="shared" si="42"/>
        <v>9245976</v>
      </c>
      <c r="I54" s="2">
        <f t="shared" si="42"/>
        <v>696756</v>
      </c>
      <c r="J54" s="2">
        <f t="shared" si="42"/>
        <v>304708</v>
      </c>
      <c r="K54" s="2">
        <f t="shared" si="42"/>
        <v>2573626</v>
      </c>
      <c r="L54" s="2">
        <f t="shared" si="42"/>
        <v>283904</v>
      </c>
      <c r="M54" s="2">
        <f t="shared" si="42"/>
        <v>808959</v>
      </c>
      <c r="N54" s="2">
        <f t="shared" si="42"/>
        <v>2608181</v>
      </c>
      <c r="O54" s="2">
        <f t="shared" si="42"/>
        <v>4599675</v>
      </c>
      <c r="P54" s="2">
        <f t="shared" si="42"/>
        <v>5189021</v>
      </c>
      <c r="Q54" s="2">
        <f t="shared" si="42"/>
        <v>7660628</v>
      </c>
    </row>
    <row r="55" spans="1:17" x14ac:dyDescent="0.25">
      <c r="B55" s="2"/>
      <c r="C55" s="2"/>
      <c r="E55" s="2"/>
      <c r="F55" s="2"/>
      <c r="G55" s="2"/>
      <c r="H55" s="2"/>
      <c r="I55" s="2"/>
      <c r="J55" s="2"/>
      <c r="K55" s="2"/>
      <c r="L55" s="2"/>
    </row>
    <row r="56" spans="1:17" x14ac:dyDescent="0.25">
      <c r="B56" s="2"/>
      <c r="C56" s="2"/>
    </row>
    <row r="57" spans="1:17" x14ac:dyDescent="0.25">
      <c r="A57" t="s">
        <v>29</v>
      </c>
      <c r="B57" s="2"/>
      <c r="C57" s="2">
        <f t="shared" ref="C57:C58" si="43">SUM(H57:Q57)</f>
        <v>14888563</v>
      </c>
      <c r="E57" s="2">
        <f t="shared" ref="E57:Q57" si="44">E26</f>
        <v>1569279</v>
      </c>
      <c r="F57" s="2">
        <f t="shared" si="44"/>
        <v>1135247</v>
      </c>
      <c r="G57" s="2">
        <f t="shared" si="44"/>
        <v>1660574</v>
      </c>
      <c r="H57" s="2">
        <f t="shared" si="44"/>
        <v>1412561</v>
      </c>
      <c r="I57" s="2">
        <f t="shared" si="44"/>
        <v>1367066</v>
      </c>
      <c r="J57" s="2">
        <f t="shared" si="44"/>
        <v>1078427</v>
      </c>
      <c r="K57" s="2">
        <f t="shared" si="44"/>
        <v>1022073</v>
      </c>
      <c r="L57" s="2">
        <f t="shared" si="44"/>
        <v>875025</v>
      </c>
      <c r="M57" s="2">
        <f t="shared" si="44"/>
        <v>946298</v>
      </c>
      <c r="N57" s="2">
        <f t="shared" si="44"/>
        <v>1928729</v>
      </c>
      <c r="O57" s="2">
        <f t="shared" si="44"/>
        <v>2031595</v>
      </c>
      <c r="P57" s="2">
        <f t="shared" si="44"/>
        <v>2087469</v>
      </c>
      <c r="Q57" s="2">
        <f t="shared" si="44"/>
        <v>2139320</v>
      </c>
    </row>
    <row r="58" spans="1:17" x14ac:dyDescent="0.25">
      <c r="A58" t="s">
        <v>30</v>
      </c>
      <c r="B58" s="2"/>
      <c r="C58" s="2">
        <f t="shared" si="43"/>
        <v>20852321</v>
      </c>
      <c r="E58" s="2">
        <v>1753099</v>
      </c>
      <c r="F58" s="2">
        <v>1968360</v>
      </c>
      <c r="G58" s="2">
        <v>1130613</v>
      </c>
      <c r="H58" s="2">
        <v>1289561</v>
      </c>
      <c r="I58" s="2">
        <f>H60*I59</f>
        <v>1455599.9999999998</v>
      </c>
      <c r="J58" s="2">
        <f>I60*J59</f>
        <v>1613977</v>
      </c>
      <c r="K58" s="2">
        <f t="shared" ref="K58:Q58" si="45">J60*K59</f>
        <v>1778730</v>
      </c>
      <c r="L58" s="2">
        <f t="shared" si="45"/>
        <v>1944590</v>
      </c>
      <c r="M58" s="2">
        <f t="shared" si="45"/>
        <v>2125270</v>
      </c>
      <c r="N58" s="2">
        <f t="shared" si="45"/>
        <v>2378645</v>
      </c>
      <c r="O58" s="2">
        <f t="shared" si="45"/>
        <v>2654285</v>
      </c>
      <c r="P58" s="2">
        <f t="shared" si="45"/>
        <v>2657777</v>
      </c>
      <c r="Q58" s="2">
        <f t="shared" si="45"/>
        <v>2953886</v>
      </c>
    </row>
    <row r="59" spans="1:17" x14ac:dyDescent="0.25">
      <c r="A59" s="3" t="s">
        <v>70</v>
      </c>
      <c r="B59" s="2"/>
      <c r="C59" s="2"/>
      <c r="E59" s="2"/>
      <c r="F59" s="2"/>
      <c r="G59" s="2"/>
      <c r="H59" s="2"/>
      <c r="I59" s="18">
        <v>6.6397421685390617E-2</v>
      </c>
      <c r="J59" s="18">
        <v>6.5223830848191833E-2</v>
      </c>
      <c r="K59" s="18">
        <v>6.4828173068147921E-2</v>
      </c>
      <c r="L59" s="18">
        <v>6.4308604046687506E-2</v>
      </c>
      <c r="M59" s="18">
        <v>6.4289077635791073E-2</v>
      </c>
      <c r="N59" s="18">
        <v>6.5836471896141432E-2</v>
      </c>
      <c r="O59" s="18">
        <v>6.5640059858098163E-2</v>
      </c>
      <c r="P59" s="18">
        <v>5.8900914233073233E-2</v>
      </c>
      <c r="Q59" s="18">
        <v>5.9233986364106879E-2</v>
      </c>
    </row>
    <row r="60" spans="1:17" x14ac:dyDescent="0.25">
      <c r="A60" t="s">
        <v>31</v>
      </c>
      <c r="B60" s="2"/>
      <c r="C60" s="2"/>
      <c r="D60" s="2">
        <f>E60-SUM(E57:E58)</f>
        <v>10003244</v>
      </c>
      <c r="E60" s="2">
        <v>13325622</v>
      </c>
      <c r="F60" s="2">
        <f>E60+F57+F58</f>
        <v>16429229</v>
      </c>
      <c r="G60" s="2">
        <f t="shared" ref="G60:Q60" si="46">F60+G57+G58</f>
        <v>19220416</v>
      </c>
      <c r="H60" s="2">
        <f t="shared" si="46"/>
        <v>21922538</v>
      </c>
      <c r="I60" s="2">
        <f t="shared" si="46"/>
        <v>24745204</v>
      </c>
      <c r="J60" s="2">
        <f t="shared" si="46"/>
        <v>27437608</v>
      </c>
      <c r="K60" s="2">
        <f t="shared" si="46"/>
        <v>30238411</v>
      </c>
      <c r="L60" s="2">
        <f t="shared" si="46"/>
        <v>33058026</v>
      </c>
      <c r="M60" s="2">
        <f t="shared" si="46"/>
        <v>36129594</v>
      </c>
      <c r="N60" s="2">
        <f t="shared" si="46"/>
        <v>40436968</v>
      </c>
      <c r="O60" s="2">
        <f t="shared" si="46"/>
        <v>45122848</v>
      </c>
      <c r="P60" s="2">
        <f t="shared" si="46"/>
        <v>49868094</v>
      </c>
      <c r="Q60" s="2">
        <f t="shared" si="46"/>
        <v>54961300</v>
      </c>
    </row>
    <row r="61" spans="1:17" x14ac:dyDescent="0.25">
      <c r="B61" s="2"/>
      <c r="C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 t="e">
        <f>#REF!-#REF!</f>
        <v>#REF!</v>
      </c>
    </row>
    <row r="62" spans="1:17" x14ac:dyDescent="0.25">
      <c r="A62" t="s">
        <v>32</v>
      </c>
      <c r="B62" s="2"/>
      <c r="C62" s="2">
        <f t="shared" ref="C62:C63" si="47">SUM(H62:Q62)</f>
        <v>5096200</v>
      </c>
      <c r="E62" s="2">
        <f t="shared" ref="E62:Q62" si="48">E28</f>
        <v>463553</v>
      </c>
      <c r="F62" s="2">
        <f t="shared" si="48"/>
        <v>428630</v>
      </c>
      <c r="G62" s="2">
        <f t="shared" si="48"/>
        <v>405233</v>
      </c>
      <c r="H62" s="2">
        <f t="shared" si="48"/>
        <v>525692</v>
      </c>
      <c r="I62" s="2">
        <f t="shared" si="48"/>
        <v>559091</v>
      </c>
      <c r="J62" s="2">
        <f t="shared" si="48"/>
        <v>480803</v>
      </c>
      <c r="K62" s="2">
        <f t="shared" si="48"/>
        <v>503341</v>
      </c>
      <c r="L62" s="2">
        <f t="shared" si="48"/>
        <v>490572</v>
      </c>
      <c r="M62" s="2">
        <f t="shared" si="48"/>
        <v>457605</v>
      </c>
      <c r="N62" s="2">
        <f t="shared" si="48"/>
        <v>499029</v>
      </c>
      <c r="O62" s="2">
        <f t="shared" si="48"/>
        <v>517803</v>
      </c>
      <c r="P62" s="2">
        <f t="shared" si="48"/>
        <v>518223</v>
      </c>
      <c r="Q62" s="2">
        <f t="shared" si="48"/>
        <v>544041</v>
      </c>
    </row>
    <row r="63" spans="1:17" x14ac:dyDescent="0.25">
      <c r="A63" t="s">
        <v>33</v>
      </c>
      <c r="B63" s="2"/>
      <c r="C63" s="2">
        <f t="shared" si="47"/>
        <v>6684843</v>
      </c>
      <c r="E63" s="2">
        <v>617074</v>
      </c>
      <c r="F63" s="2">
        <v>679634</v>
      </c>
      <c r="G63" s="2">
        <v>358565</v>
      </c>
      <c r="H63" s="2">
        <v>406302</v>
      </c>
      <c r="I63" s="2">
        <f>H65*I64</f>
        <v>464552</v>
      </c>
      <c r="J63" s="2">
        <f>I65*J64</f>
        <v>528529</v>
      </c>
      <c r="K63" s="2">
        <f t="shared" ref="K63:Q63" si="49">J65*K64</f>
        <v>591613</v>
      </c>
      <c r="L63" s="2">
        <f t="shared" si="49"/>
        <v>660047</v>
      </c>
      <c r="M63" s="2">
        <f t="shared" si="49"/>
        <v>660047</v>
      </c>
      <c r="N63" s="2">
        <f t="shared" si="49"/>
        <v>731961</v>
      </c>
      <c r="O63" s="2">
        <f t="shared" si="49"/>
        <v>801814</v>
      </c>
      <c r="P63" s="2">
        <f t="shared" si="49"/>
        <v>878751</v>
      </c>
      <c r="Q63" s="2">
        <f t="shared" si="49"/>
        <v>961227</v>
      </c>
    </row>
    <row r="64" spans="1:17" x14ac:dyDescent="0.25">
      <c r="A64" s="3" t="s">
        <v>70</v>
      </c>
      <c r="B64" s="2"/>
      <c r="C64" s="2"/>
      <c r="E64" s="2"/>
      <c r="F64" s="2"/>
      <c r="G64" s="2"/>
      <c r="H64" s="2"/>
      <c r="I64" s="18">
        <v>6.2500033634573543E-2</v>
      </c>
      <c r="J64" s="18">
        <v>6.2499948264471077E-2</v>
      </c>
      <c r="K64" s="18">
        <v>6.250003301357529E-2</v>
      </c>
      <c r="L64" s="18">
        <v>6.2499970409318192E-2</v>
      </c>
      <c r="M64" s="18">
        <v>5.635947475343632E-2</v>
      </c>
      <c r="N64" s="18">
        <v>5.7055062940076208E-2</v>
      </c>
      <c r="O64" s="18">
        <v>5.7027949750846692E-2</v>
      </c>
      <c r="P64" s="18">
        <v>5.7137311776254765E-2</v>
      </c>
      <c r="Q64" s="18">
        <v>5.7295666841851056E-2</v>
      </c>
    </row>
    <row r="65" spans="1:17" x14ac:dyDescent="0.25">
      <c r="A65" t="s">
        <v>34</v>
      </c>
      <c r="B65" s="2"/>
      <c r="C65" s="2"/>
      <c r="D65" s="2">
        <f>E65-SUM(E62:E63)</f>
        <v>3548145</v>
      </c>
      <c r="E65" s="2">
        <v>4628772</v>
      </c>
      <c r="F65" s="2">
        <f t="shared" ref="F65:Q65" si="50">E65+F62+F63</f>
        <v>5737036</v>
      </c>
      <c r="G65" s="2">
        <f t="shared" si="50"/>
        <v>6500834</v>
      </c>
      <c r="H65" s="2">
        <f t="shared" si="50"/>
        <v>7432828</v>
      </c>
      <c r="I65" s="2">
        <f t="shared" si="50"/>
        <v>8456471</v>
      </c>
      <c r="J65" s="2">
        <f t="shared" si="50"/>
        <v>9465803</v>
      </c>
      <c r="K65" s="2">
        <f t="shared" si="50"/>
        <v>10560757</v>
      </c>
      <c r="L65" s="2">
        <f t="shared" si="50"/>
        <v>11711376</v>
      </c>
      <c r="M65" s="2">
        <f t="shared" si="50"/>
        <v>12829028</v>
      </c>
      <c r="N65" s="2">
        <f t="shared" si="50"/>
        <v>14060018</v>
      </c>
      <c r="O65" s="2">
        <f t="shared" si="50"/>
        <v>15379635</v>
      </c>
      <c r="P65" s="2">
        <f t="shared" si="50"/>
        <v>16776609</v>
      </c>
      <c r="Q65" s="2">
        <f t="shared" si="50"/>
        <v>18281877</v>
      </c>
    </row>
    <row r="66" spans="1:17" x14ac:dyDescent="0.25">
      <c r="B66" s="2"/>
      <c r="C66" s="2"/>
    </row>
    <row r="67" spans="1:17" x14ac:dyDescent="0.25">
      <c r="A67" t="s">
        <v>127</v>
      </c>
      <c r="B67" s="2"/>
      <c r="C67" s="2"/>
    </row>
    <row r="68" spans="1:17" x14ac:dyDescent="0.25">
      <c r="B68" s="35" t="s">
        <v>90</v>
      </c>
      <c r="C68" s="13" t="s">
        <v>91</v>
      </c>
      <c r="D68" s="13" t="s">
        <v>92</v>
      </c>
    </row>
    <row r="69" spans="1:17" x14ac:dyDescent="0.25">
      <c r="A69" t="s">
        <v>108</v>
      </c>
      <c r="B69" s="2">
        <f>SUM(C69:D69)</f>
        <v>439454423.04151583</v>
      </c>
      <c r="C69" s="2">
        <f>SUM(C70:C71)</f>
        <v>289734929.93859035</v>
      </c>
      <c r="D69" s="2">
        <f>SUM(D70:D71)</f>
        <v>149719493.10292548</v>
      </c>
    </row>
    <row r="70" spans="1:17" x14ac:dyDescent="0.25">
      <c r="A70" s="3" t="s">
        <v>109</v>
      </c>
      <c r="B70" s="2">
        <f>SUM(C70:D70)</f>
        <v>428189422</v>
      </c>
      <c r="C70" s="2">
        <f>C84</f>
        <v>283414771.95979822</v>
      </c>
      <c r="D70" s="2">
        <f>D84</f>
        <v>144774650.04020178</v>
      </c>
    </row>
    <row r="71" spans="1:17" x14ac:dyDescent="0.25">
      <c r="A71" s="3" t="s">
        <v>36</v>
      </c>
      <c r="B71" s="2">
        <f>SUM(C71:D71)</f>
        <v>11265001.041515823</v>
      </c>
      <c r="C71" s="2">
        <f>C86</f>
        <v>6320157.9787921244</v>
      </c>
      <c r="D71" s="2">
        <f>D86</f>
        <v>4944843.0627237</v>
      </c>
    </row>
    <row r="72" spans="1:17" x14ac:dyDescent="0.25">
      <c r="A72" s="7" t="s">
        <v>110</v>
      </c>
      <c r="B72" s="2">
        <f t="shared" ref="B72:B77" si="51">SUM(C72:D72)</f>
        <v>-381228166.04151583</v>
      </c>
      <c r="C72" s="2">
        <f>SUM(C73:C74)</f>
        <v>-197870959.90433192</v>
      </c>
      <c r="D72" s="2">
        <f>SUM(D73:D74)</f>
        <v>-183357206.13718393</v>
      </c>
    </row>
    <row r="73" spans="1:17" x14ac:dyDescent="0.25">
      <c r="A73" s="3" t="s">
        <v>111</v>
      </c>
      <c r="B73" s="2">
        <f t="shared" si="51"/>
        <v>-416531551</v>
      </c>
      <c r="C73" s="2">
        <f>-C89</f>
        <v>-216560987.23529413</v>
      </c>
      <c r="D73" s="2">
        <f>-D89</f>
        <v>-199970563.7647059</v>
      </c>
    </row>
    <row r="74" spans="1:17" x14ac:dyDescent="0.25">
      <c r="A74" s="3" t="s">
        <v>112</v>
      </c>
      <c r="B74" s="2">
        <f t="shared" si="51"/>
        <v>35303384.958484173</v>
      </c>
      <c r="C74" s="2">
        <f>C85+C87</f>
        <v>18690027.330962211</v>
      </c>
      <c r="D74" s="2">
        <f>D85+D87</f>
        <v>16613357.627521966</v>
      </c>
    </row>
    <row r="75" spans="1:17" ht="14.4" thickBot="1" x14ac:dyDescent="0.3">
      <c r="A75" s="3"/>
      <c r="B75" s="34" t="s">
        <v>101</v>
      </c>
      <c r="C75" s="34" t="s">
        <v>101</v>
      </c>
      <c r="D75" s="34" t="s">
        <v>101</v>
      </c>
    </row>
    <row r="76" spans="1:17" ht="14.4" thickBot="1" x14ac:dyDescent="0.3">
      <c r="A76" t="s">
        <v>60</v>
      </c>
      <c r="B76" s="2">
        <f t="shared" si="51"/>
        <v>58226256.99999997</v>
      </c>
      <c r="C76" s="31">
        <f>C69+C72</f>
        <v>91863970.034258425</v>
      </c>
      <c r="D76" s="31">
        <f>D69+D72</f>
        <v>-33637713.034258455</v>
      </c>
    </row>
    <row r="77" spans="1:17" ht="14.4" thickBot="1" x14ac:dyDescent="0.3">
      <c r="A77" t="s">
        <v>113</v>
      </c>
      <c r="B77" s="31">
        <f t="shared" si="51"/>
        <v>-19984763</v>
      </c>
      <c r="C77" s="2">
        <f>-C101-C104</f>
        <v>-19984763</v>
      </c>
      <c r="D77" s="2">
        <f>-D101-D104</f>
        <v>0</v>
      </c>
    </row>
    <row r="78" spans="1:17" ht="14.4" thickBot="1" x14ac:dyDescent="0.3">
      <c r="B78" s="34" t="s">
        <v>101</v>
      </c>
      <c r="C78" s="34" t="s">
        <v>101</v>
      </c>
      <c r="D78" s="34" t="s">
        <v>101</v>
      </c>
    </row>
    <row r="79" spans="1:17" ht="14.4" thickBot="1" x14ac:dyDescent="0.3">
      <c r="A79" s="7" t="s">
        <v>114</v>
      </c>
      <c r="B79" s="31">
        <f>B69+B72+B77</f>
        <v>38241494</v>
      </c>
      <c r="C79" s="2">
        <f t="shared" ref="C79:D79" si="52">C69+C72+C77</f>
        <v>71879207.034258425</v>
      </c>
      <c r="D79" s="2">
        <f t="shared" si="52"/>
        <v>-33637713.034258455</v>
      </c>
    </row>
    <row r="80" spans="1:17" x14ac:dyDescent="0.25">
      <c r="B80" s="2"/>
      <c r="C80" s="2"/>
    </row>
    <row r="81" spans="1:5" x14ac:dyDescent="0.25">
      <c r="E81" s="13"/>
    </row>
    <row r="82" spans="1:5" x14ac:dyDescent="0.25">
      <c r="A82" t="s">
        <v>102</v>
      </c>
      <c r="B82" s="2"/>
    </row>
    <row r="83" spans="1:5" x14ac:dyDescent="0.25">
      <c r="A83" t="s">
        <v>93</v>
      </c>
      <c r="B83" s="36">
        <f>SUM(B84:B87)</f>
        <v>474757808</v>
      </c>
      <c r="C83" s="36">
        <f t="shared" ref="C83:D83" si="53">SUM(C84:C87)</f>
        <v>308424957.26955253</v>
      </c>
      <c r="D83" s="36">
        <f t="shared" si="53"/>
        <v>166332850.73044744</v>
      </c>
      <c r="E83" s="2"/>
    </row>
    <row r="84" spans="1:5" x14ac:dyDescent="0.25">
      <c r="A84" t="s">
        <v>14</v>
      </c>
      <c r="B84" s="2">
        <f>$C$17</f>
        <v>428189422</v>
      </c>
      <c r="C84" s="2">
        <f>$C$18</f>
        <v>283414771.95979822</v>
      </c>
      <c r="D84" s="2">
        <f>$C$20</f>
        <v>144774650.04020178</v>
      </c>
      <c r="E84" s="2"/>
    </row>
    <row r="85" spans="1:5" x14ac:dyDescent="0.25">
      <c r="A85" t="s">
        <v>15</v>
      </c>
      <c r="B85" s="2">
        <f>$C$22</f>
        <v>34337858</v>
      </c>
      <c r="C85" s="2">
        <f>B85*9/17</f>
        <v>18178866</v>
      </c>
      <c r="D85" s="2">
        <f>B85-C85</f>
        <v>16158992</v>
      </c>
      <c r="E85" s="2"/>
    </row>
    <row r="86" spans="1:5" x14ac:dyDescent="0.25">
      <c r="A86" t="s">
        <v>36</v>
      </c>
      <c r="B86" s="2">
        <f>$C$37</f>
        <v>11265001.041515825</v>
      </c>
      <c r="C86" s="2">
        <f>$C$38</f>
        <v>6320157.9787921244</v>
      </c>
      <c r="D86" s="2">
        <f>$C$40</f>
        <v>4944843.0627237</v>
      </c>
      <c r="E86" s="2"/>
    </row>
    <row r="87" spans="1:5" x14ac:dyDescent="0.25">
      <c r="A87" t="s">
        <v>45</v>
      </c>
      <c r="B87" s="2">
        <f>$C$42</f>
        <v>965526.95848417562</v>
      </c>
      <c r="C87" s="2">
        <f>B87*9/17</f>
        <v>511161.33096221066</v>
      </c>
      <c r="D87" s="2">
        <f>B87-C87</f>
        <v>454365.62752196495</v>
      </c>
      <c r="E87" s="2"/>
    </row>
    <row r="88" spans="1:5" x14ac:dyDescent="0.25">
      <c r="B88" s="2"/>
      <c r="C88" s="2"/>
      <c r="D88" s="2"/>
      <c r="E88" s="2"/>
    </row>
    <row r="89" spans="1:5" x14ac:dyDescent="0.25">
      <c r="A89" t="s">
        <v>103</v>
      </c>
      <c r="B89" s="36">
        <f>SUM(B90:B91)</f>
        <v>416531551</v>
      </c>
      <c r="C89" s="36">
        <f t="shared" ref="C89:D89" si="54">SUM(C90:C91)</f>
        <v>216560987.23529413</v>
      </c>
      <c r="D89" s="36">
        <f t="shared" si="54"/>
        <v>199970563.7647059</v>
      </c>
      <c r="E89" s="2"/>
    </row>
    <row r="90" spans="1:5" x14ac:dyDescent="0.25">
      <c r="A90" t="s">
        <v>19</v>
      </c>
      <c r="B90" s="2">
        <f>$C$25</f>
        <v>379718442</v>
      </c>
      <c r="C90" s="2">
        <f>B90*9/17</f>
        <v>201027410.47058824</v>
      </c>
      <c r="D90" s="2">
        <f>B90-C90</f>
        <v>178691031.52941176</v>
      </c>
      <c r="E90" s="2"/>
    </row>
    <row r="91" spans="1:5" x14ac:dyDescent="0.25">
      <c r="A91" t="s">
        <v>24</v>
      </c>
      <c r="B91" s="2">
        <f>$C$45</f>
        <v>36813109</v>
      </c>
      <c r="C91" s="2">
        <f>9/17*($C$49+$C$51)+$C$47+$C$48</f>
        <v>15533576.764705883</v>
      </c>
      <c r="D91" s="2">
        <f>Base!$C$46+8/17*(Base!$C$49+Base!$C$51)</f>
        <v>21279532.235294119</v>
      </c>
      <c r="E91" s="2"/>
    </row>
    <row r="92" spans="1:5" x14ac:dyDescent="0.25">
      <c r="B92" s="34" t="s">
        <v>101</v>
      </c>
      <c r="C92" s="34" t="s">
        <v>101</v>
      </c>
      <c r="D92" s="34" t="s">
        <v>101</v>
      </c>
      <c r="E92" s="2"/>
    </row>
    <row r="93" spans="1:5" x14ac:dyDescent="0.25">
      <c r="A93" t="s">
        <v>106</v>
      </c>
      <c r="B93" s="2">
        <f>B83-B89</f>
        <v>58226257</v>
      </c>
      <c r="C93" s="2">
        <f>C83-C89</f>
        <v>91863970.034258395</v>
      </c>
      <c r="D93" s="2">
        <f>D83-D89</f>
        <v>-33637713.034258455</v>
      </c>
      <c r="E93" s="2"/>
    </row>
    <row r="94" spans="1:5" x14ac:dyDescent="0.25">
      <c r="A94" t="s">
        <v>107</v>
      </c>
      <c r="B94" s="2">
        <f>B101+B104</f>
        <v>19984763</v>
      </c>
      <c r="C94" s="2">
        <f>C101+C104</f>
        <v>19984763</v>
      </c>
      <c r="D94" s="2">
        <f>D101+D104</f>
        <v>0</v>
      </c>
      <c r="E94" s="2"/>
    </row>
    <row r="95" spans="1:5" x14ac:dyDescent="0.25">
      <c r="B95" s="34" t="s">
        <v>101</v>
      </c>
      <c r="C95" s="34" t="s">
        <v>101</v>
      </c>
      <c r="D95" s="34" t="s">
        <v>101</v>
      </c>
      <c r="E95" s="2"/>
    </row>
    <row r="96" spans="1:5" x14ac:dyDescent="0.25">
      <c r="A96" t="s">
        <v>94</v>
      </c>
      <c r="B96" s="2">
        <f>B93-B94</f>
        <v>38241494</v>
      </c>
      <c r="C96" s="2">
        <f t="shared" ref="C96:D96" si="55">C93-C94</f>
        <v>71879207.034258395</v>
      </c>
      <c r="D96" s="2">
        <f t="shared" si="55"/>
        <v>-33637713.034258455</v>
      </c>
      <c r="E96" s="2"/>
    </row>
    <row r="97" spans="1:5" x14ac:dyDescent="0.25">
      <c r="B97" s="2"/>
      <c r="C97" s="2"/>
      <c r="D97" s="2"/>
    </row>
    <row r="98" spans="1:5" x14ac:dyDescent="0.25">
      <c r="A98" t="s">
        <v>95</v>
      </c>
      <c r="B98" s="2"/>
      <c r="C98" s="2"/>
      <c r="D98" s="2"/>
    </row>
    <row r="99" spans="1:5" x14ac:dyDescent="0.25">
      <c r="A99" t="s">
        <v>93</v>
      </c>
      <c r="B99" s="2"/>
    </row>
    <row r="100" spans="1:5" x14ac:dyDescent="0.25">
      <c r="A100" s="3" t="s">
        <v>104</v>
      </c>
      <c r="B100" s="2"/>
      <c r="C100" s="2"/>
      <c r="D100" s="2"/>
      <c r="E100" s="2"/>
    </row>
    <row r="101" spans="1:5" x14ac:dyDescent="0.25">
      <c r="A101" s="5" t="s">
        <v>96</v>
      </c>
      <c r="B101" s="2">
        <f>C57</f>
        <v>14888563</v>
      </c>
      <c r="C101" s="2">
        <f>B101</f>
        <v>14888563</v>
      </c>
      <c r="D101" s="2"/>
      <c r="E101" s="2"/>
    </row>
    <row r="102" spans="1:5" x14ac:dyDescent="0.25">
      <c r="A102" s="5" t="s">
        <v>75</v>
      </c>
      <c r="B102" s="2">
        <f>C58</f>
        <v>20852321</v>
      </c>
      <c r="C102" s="2">
        <f>B102*9/17</f>
        <v>11039464.05882353</v>
      </c>
      <c r="D102" s="2">
        <f>B102-C102</f>
        <v>9812856.9411764704</v>
      </c>
      <c r="E102" s="2"/>
    </row>
    <row r="103" spans="1:5" x14ac:dyDescent="0.25">
      <c r="A103" s="3" t="s">
        <v>105</v>
      </c>
      <c r="B103" s="2"/>
      <c r="C103" s="2"/>
      <c r="D103" s="2"/>
      <c r="E103" s="2"/>
    </row>
    <row r="104" spans="1:5" x14ac:dyDescent="0.25">
      <c r="A104" s="5" t="s">
        <v>96</v>
      </c>
      <c r="B104" s="2">
        <f>C62</f>
        <v>5096200</v>
      </c>
      <c r="C104" s="2">
        <f>B104</f>
        <v>5096200</v>
      </c>
      <c r="D104" s="2"/>
      <c r="E104" s="2"/>
    </row>
    <row r="105" spans="1:5" x14ac:dyDescent="0.25">
      <c r="A105" s="5" t="s">
        <v>75</v>
      </c>
      <c r="B105" s="2">
        <f>C63</f>
        <v>6684843</v>
      </c>
      <c r="C105" s="2">
        <f>B105*9/17</f>
        <v>3539034.5294117648</v>
      </c>
      <c r="D105" s="2">
        <f>B105-C105</f>
        <v>3145808.4705882352</v>
      </c>
      <c r="E105" s="2"/>
    </row>
    <row r="106" spans="1:5" x14ac:dyDescent="0.25">
      <c r="A106" t="s">
        <v>97</v>
      </c>
      <c r="B106" s="2">
        <f>SUM(B101:B105)</f>
        <v>47521927</v>
      </c>
      <c r="C106" s="2">
        <f>SUM(C101:C105)</f>
        <v>34563261.588235296</v>
      </c>
      <c r="D106" s="2">
        <f>SUM(D101:D105)</f>
        <v>12958665.411764706</v>
      </c>
      <c r="E106" s="2"/>
    </row>
    <row r="107" spans="1:5" x14ac:dyDescent="0.25">
      <c r="B107" s="2"/>
    </row>
    <row r="108" spans="1:5" x14ac:dyDescent="0.25">
      <c r="A108" t="s">
        <v>98</v>
      </c>
      <c r="B108" s="2">
        <f>B96+B106</f>
        <v>85763421</v>
      </c>
      <c r="C108" s="2">
        <f>C96+C106</f>
        <v>106442468.62249368</v>
      </c>
      <c r="D108" s="2">
        <f t="shared" ref="D108" si="56">D96+D106</f>
        <v>-20679047.622493751</v>
      </c>
    </row>
    <row r="109" spans="1:5" x14ac:dyDescent="0.25">
      <c r="A109" t="s">
        <v>99</v>
      </c>
      <c r="B109" s="2">
        <f>B108</f>
        <v>85763421</v>
      </c>
      <c r="C109" s="2">
        <f>B109*9/17</f>
        <v>45404164.058823526</v>
      </c>
      <c r="D109" s="2">
        <f>B109-C109</f>
        <v>40359256.941176474</v>
      </c>
    </row>
    <row r="110" spans="1:5" x14ac:dyDescent="0.25">
      <c r="A110" t="s">
        <v>100</v>
      </c>
      <c r="B110" s="2">
        <f>B108-B109</f>
        <v>0</v>
      </c>
      <c r="C110" s="2">
        <f t="shared" ref="C110:D110" si="57">C108-C109</f>
        <v>61038304.563670158</v>
      </c>
      <c r="D110" s="2">
        <f t="shared" si="57"/>
        <v>-61038304.563670225</v>
      </c>
    </row>
    <row r="111" spans="1:5" x14ac:dyDescent="0.25">
      <c r="B111" s="2"/>
      <c r="C111" s="2"/>
    </row>
    <row r="112" spans="1:5" x14ac:dyDescent="0.25">
      <c r="B112" s="2"/>
      <c r="C112" s="2"/>
    </row>
    <row r="113" spans="1:17" hidden="1" x14ac:dyDescent="0.25">
      <c r="B113" s="2"/>
      <c r="C113" s="2"/>
      <c r="D113" s="20" t="s">
        <v>69</v>
      </c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spans="1:17" hidden="1" x14ac:dyDescent="0.25">
      <c r="A114" t="s">
        <v>35</v>
      </c>
      <c r="B114" s="2">
        <f>C114-D114</f>
        <v>0</v>
      </c>
      <c r="C114" s="2">
        <f t="shared" ref="C114:C116" si="58">SUM(H114:Q114)</f>
        <v>502294972</v>
      </c>
      <c r="D114" s="15">
        <v>502294972</v>
      </c>
      <c r="E114" s="2">
        <f>E119+E122+E123+E126+E132+E133</f>
        <v>40461307</v>
      </c>
      <c r="F114" s="2">
        <f t="shared" ref="F114:Q114" si="59">F119+F122+F123+F126+F132+F133</f>
        <v>42699103</v>
      </c>
      <c r="G114" s="2">
        <f t="shared" si="59"/>
        <v>42503370</v>
      </c>
      <c r="H114" s="2">
        <f>H119+H122+H123+H126+H132+H133</f>
        <v>42952190</v>
      </c>
      <c r="I114" s="2">
        <f t="shared" si="59"/>
        <v>44161398</v>
      </c>
      <c r="J114" s="2">
        <f t="shared" si="59"/>
        <v>45631074</v>
      </c>
      <c r="K114" s="2">
        <f t="shared" si="59"/>
        <v>47158561</v>
      </c>
      <c r="L114" s="2">
        <f t="shared" si="59"/>
        <v>48919326</v>
      </c>
      <c r="M114" s="2">
        <f t="shared" si="59"/>
        <v>50615340</v>
      </c>
      <c r="N114" s="2">
        <f t="shared" si="59"/>
        <v>52615455</v>
      </c>
      <c r="O114" s="2">
        <f t="shared" si="59"/>
        <v>54721625</v>
      </c>
      <c r="P114" s="2">
        <f t="shared" si="59"/>
        <v>56632229</v>
      </c>
      <c r="Q114" s="2">
        <f t="shared" si="59"/>
        <v>58887774</v>
      </c>
    </row>
    <row r="115" spans="1:17" hidden="1" x14ac:dyDescent="0.25">
      <c r="A115" s="3" t="s">
        <v>38</v>
      </c>
      <c r="B115" s="2">
        <f t="shared" ref="B115:B133" si="60">C115-D115</f>
        <v>0</v>
      </c>
      <c r="C115" s="2">
        <f t="shared" si="58"/>
        <v>323003455.85778785</v>
      </c>
      <c r="D115" s="15">
        <v>323003455.85778785</v>
      </c>
      <c r="E115" s="2">
        <f>E129+E136</f>
        <v>25826762.098507941</v>
      </c>
      <c r="F115" s="2">
        <f t="shared" ref="F115:Q115" si="61">F129+F136</f>
        <v>27137974.942375902</v>
      </c>
      <c r="G115" s="2">
        <f t="shared" si="61"/>
        <v>27199675.978400249</v>
      </c>
      <c r="H115" s="2">
        <f t="shared" si="61"/>
        <v>27609925.652561441</v>
      </c>
      <c r="I115" s="2">
        <f t="shared" si="61"/>
        <v>28419450.295186196</v>
      </c>
      <c r="J115" s="2">
        <f t="shared" si="61"/>
        <v>29372793.427682545</v>
      </c>
      <c r="K115" s="2">
        <f t="shared" si="61"/>
        <v>30362873.646446742</v>
      </c>
      <c r="L115" s="2">
        <f t="shared" si="61"/>
        <v>31482799.598443467</v>
      </c>
      <c r="M115" s="2">
        <f t="shared" si="61"/>
        <v>32575013.261502456</v>
      </c>
      <c r="N115" s="2">
        <f t="shared" si="61"/>
        <v>33835019.341756552</v>
      </c>
      <c r="O115" s="2">
        <f t="shared" si="61"/>
        <v>35158207.62607725</v>
      </c>
      <c r="P115" s="2">
        <f t="shared" si="61"/>
        <v>36385142.688968331</v>
      </c>
      <c r="Q115" s="2">
        <f t="shared" si="61"/>
        <v>37802230.319162853</v>
      </c>
    </row>
    <row r="116" spans="1:17" hidden="1" x14ac:dyDescent="0.25">
      <c r="A116" s="3" t="s">
        <v>39</v>
      </c>
      <c r="B116" s="2">
        <f t="shared" si="60"/>
        <v>0</v>
      </c>
      <c r="C116" s="2">
        <f t="shared" si="58"/>
        <v>179291516.14221218</v>
      </c>
      <c r="D116" s="15">
        <v>179291516.14221218</v>
      </c>
      <c r="E116" s="2">
        <f>E130+E137</f>
        <v>14634544.901492061</v>
      </c>
      <c r="F116" s="2">
        <f t="shared" ref="F116:Q116" si="62">F130+F137</f>
        <v>15561128.057624098</v>
      </c>
      <c r="G116" s="2">
        <f t="shared" si="62"/>
        <v>15303694.021599753</v>
      </c>
      <c r="H116" s="2">
        <f t="shared" si="62"/>
        <v>15342264.347438557</v>
      </c>
      <c r="I116" s="2">
        <f t="shared" si="62"/>
        <v>15741947.704813803</v>
      </c>
      <c r="J116" s="2">
        <f t="shared" si="62"/>
        <v>16258280.572317455</v>
      </c>
      <c r="K116" s="2">
        <f t="shared" si="62"/>
        <v>16795687.353553258</v>
      </c>
      <c r="L116" s="2">
        <f t="shared" si="62"/>
        <v>17436526.401556537</v>
      </c>
      <c r="M116" s="2">
        <f t="shared" si="62"/>
        <v>18040326.738497544</v>
      </c>
      <c r="N116" s="2">
        <f t="shared" si="62"/>
        <v>18780435.658243448</v>
      </c>
      <c r="O116" s="2">
        <f t="shared" si="62"/>
        <v>19563417.373922743</v>
      </c>
      <c r="P116" s="2">
        <f t="shared" si="62"/>
        <v>20247086.311031669</v>
      </c>
      <c r="Q116" s="2">
        <f t="shared" si="62"/>
        <v>21085543.680837143</v>
      </c>
    </row>
    <row r="117" spans="1:17" hidden="1" x14ac:dyDescent="0.25">
      <c r="A117" s="3"/>
      <c r="B117" s="2"/>
      <c r="C117" s="2"/>
      <c r="D117" s="15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idden="1" x14ac:dyDescent="0.25">
      <c r="A118" s="3" t="s">
        <v>87</v>
      </c>
      <c r="B118" s="2">
        <f t="shared" si="60"/>
        <v>0</v>
      </c>
      <c r="C118" s="2"/>
      <c r="D118" s="15"/>
      <c r="E118" s="2"/>
      <c r="F118" s="2"/>
      <c r="G118" s="2"/>
      <c r="H118" s="2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hidden="1" x14ac:dyDescent="0.25">
      <c r="A119" s="4" t="s">
        <v>14</v>
      </c>
      <c r="B119" s="2">
        <f t="shared" si="60"/>
        <v>0</v>
      </c>
      <c r="C119" s="2">
        <f t="shared" ref="C119:C137" si="63">SUM(H119:Q119)</f>
        <v>428189422</v>
      </c>
      <c r="D119" s="15">
        <v>428189422</v>
      </c>
      <c r="E119" s="2">
        <f t="shared" ref="E119:G119" si="64">E120+E121</f>
        <v>32804469</v>
      </c>
      <c r="F119" s="2">
        <f t="shared" si="64"/>
        <v>33950127</v>
      </c>
      <c r="G119" s="2">
        <f t="shared" si="64"/>
        <v>35197184</v>
      </c>
      <c r="H119" s="2">
        <f>H120+H121</f>
        <v>36499452</v>
      </c>
      <c r="I119" s="2">
        <f t="shared" ref="I119:Q119" si="65">I120+I121</f>
        <v>37776933</v>
      </c>
      <c r="J119" s="2">
        <f t="shared" si="65"/>
        <v>39099125</v>
      </c>
      <c r="K119" s="2">
        <f t="shared" si="65"/>
        <v>40467595</v>
      </c>
      <c r="L119" s="2">
        <f t="shared" si="65"/>
        <v>41883961</v>
      </c>
      <c r="M119" s="2">
        <f t="shared" si="65"/>
        <v>43349899</v>
      </c>
      <c r="N119" s="2">
        <f t="shared" si="65"/>
        <v>44867146</v>
      </c>
      <c r="O119" s="2">
        <f t="shared" si="65"/>
        <v>46437496</v>
      </c>
      <c r="P119" s="2">
        <f t="shared" si="65"/>
        <v>48062808</v>
      </c>
      <c r="Q119" s="2">
        <f t="shared" si="65"/>
        <v>49745007</v>
      </c>
    </row>
    <row r="120" spans="1:17" hidden="1" x14ac:dyDescent="0.25">
      <c r="A120" s="32" t="s">
        <v>38</v>
      </c>
      <c r="B120" s="2">
        <f t="shared" si="60"/>
        <v>0</v>
      </c>
      <c r="C120" s="2">
        <f t="shared" si="63"/>
        <v>283414771.95979822</v>
      </c>
      <c r="D120" s="15">
        <v>283414771.95979822</v>
      </c>
      <c r="E120" s="2">
        <f>E19</f>
        <v>21738379.833028864</v>
      </c>
      <c r="F120" s="2">
        <f>F19</f>
        <v>22471287.255926628</v>
      </c>
      <c r="G120" s="2">
        <f>G19</f>
        <v>23296703.198303338</v>
      </c>
      <c r="H120" s="2">
        <f t="shared" ref="H120:Q120" si="66">H19*H$4*(1-$F$5)</f>
        <v>24158662.810772568</v>
      </c>
      <c r="I120" s="2">
        <f t="shared" si="66"/>
        <v>25004216.128290005</v>
      </c>
      <c r="J120" s="2">
        <f t="shared" si="66"/>
        <v>25879363.25924148</v>
      </c>
      <c r="K120" s="2">
        <f t="shared" si="66"/>
        <v>26785141.386996876</v>
      </c>
      <c r="L120" s="2">
        <f t="shared" si="66"/>
        <v>27722621.451372709</v>
      </c>
      <c r="M120" s="2">
        <f t="shared" si="66"/>
        <v>28692912.781869899</v>
      </c>
      <c r="N120" s="2">
        <f t="shared" si="66"/>
        <v>29697165.08334709</v>
      </c>
      <c r="O120" s="2">
        <f t="shared" si="66"/>
        <v>30736565.788456216</v>
      </c>
      <c r="P120" s="2">
        <f t="shared" si="66"/>
        <v>31812345.352771383</v>
      </c>
      <c r="Q120" s="2">
        <f t="shared" si="66"/>
        <v>32925777.916679982</v>
      </c>
    </row>
    <row r="121" spans="1:17" hidden="1" x14ac:dyDescent="0.25">
      <c r="A121" s="32" t="s">
        <v>39</v>
      </c>
      <c r="B121" s="2">
        <f t="shared" si="60"/>
        <v>0</v>
      </c>
      <c r="C121" s="2">
        <f t="shared" si="63"/>
        <v>144774650.04020178</v>
      </c>
      <c r="D121" s="15">
        <v>144774650.04020178</v>
      </c>
      <c r="E121" s="2">
        <f t="shared" ref="E121:G122" si="67">E21</f>
        <v>11066089.166971136</v>
      </c>
      <c r="F121" s="2">
        <f t="shared" si="67"/>
        <v>11478839.744073372</v>
      </c>
      <c r="G121" s="2">
        <f t="shared" si="67"/>
        <v>11900480.801696662</v>
      </c>
      <c r="H121" s="2">
        <f t="shared" ref="H121:Q121" si="68">H21*H$4</f>
        <v>12340789.189227432</v>
      </c>
      <c r="I121" s="2">
        <f t="shared" si="68"/>
        <v>12772716.871709995</v>
      </c>
      <c r="J121" s="2">
        <f t="shared" si="68"/>
        <v>13219761.74075852</v>
      </c>
      <c r="K121" s="2">
        <f t="shared" si="68"/>
        <v>13682453.613003124</v>
      </c>
      <c r="L121" s="2">
        <f t="shared" si="68"/>
        <v>14161339.548627291</v>
      </c>
      <c r="M121" s="2">
        <f t="shared" si="68"/>
        <v>14656986.218130101</v>
      </c>
      <c r="N121" s="2">
        <f t="shared" si="68"/>
        <v>15169980.91665291</v>
      </c>
      <c r="O121" s="2">
        <f t="shared" si="68"/>
        <v>15700930.211543784</v>
      </c>
      <c r="P121" s="2">
        <f t="shared" si="68"/>
        <v>16250462.647228617</v>
      </c>
      <c r="Q121" s="2">
        <f t="shared" si="68"/>
        <v>16819229.083320018</v>
      </c>
    </row>
    <row r="122" spans="1:17" hidden="1" x14ac:dyDescent="0.25">
      <c r="A122" s="4" t="s">
        <v>15</v>
      </c>
      <c r="B122" s="2">
        <f t="shared" si="60"/>
        <v>0</v>
      </c>
      <c r="C122" s="2">
        <f t="shared" si="63"/>
        <v>34337858</v>
      </c>
      <c r="D122" s="15">
        <v>34337858</v>
      </c>
      <c r="E122" s="2">
        <f t="shared" si="67"/>
        <v>3199555</v>
      </c>
      <c r="F122" s="2">
        <f t="shared" si="67"/>
        <v>4210023</v>
      </c>
      <c r="G122" s="2">
        <f t="shared" si="67"/>
        <v>4569194</v>
      </c>
      <c r="H122" s="2">
        <f t="shared" ref="H122:Q122" si="69">H22</f>
        <v>3551875</v>
      </c>
      <c r="I122" s="2">
        <f t="shared" si="69"/>
        <v>3255336</v>
      </c>
      <c r="J122" s="2">
        <f t="shared" si="69"/>
        <v>3176477</v>
      </c>
      <c r="K122" s="2">
        <f t="shared" si="69"/>
        <v>3103654</v>
      </c>
      <c r="L122" s="2">
        <f t="shared" si="69"/>
        <v>3209743</v>
      </c>
      <c r="M122" s="2">
        <f t="shared" si="69"/>
        <v>3255110</v>
      </c>
      <c r="N122" s="2">
        <f t="shared" si="69"/>
        <v>3408646</v>
      </c>
      <c r="O122" s="2">
        <f t="shared" si="69"/>
        <v>3594917</v>
      </c>
      <c r="P122" s="2">
        <f t="shared" si="69"/>
        <v>3795711</v>
      </c>
      <c r="Q122" s="2">
        <f t="shared" si="69"/>
        <v>3986389</v>
      </c>
    </row>
    <row r="123" spans="1:17" hidden="1" x14ac:dyDescent="0.25">
      <c r="A123" s="4" t="s">
        <v>36</v>
      </c>
      <c r="B123" s="2">
        <f t="shared" si="60"/>
        <v>0</v>
      </c>
      <c r="C123" s="2">
        <f t="shared" si="63"/>
        <v>11265001.041515825</v>
      </c>
      <c r="D123" s="15">
        <v>11265001.041515825</v>
      </c>
      <c r="E123" s="2">
        <f t="shared" ref="E123:Q123" si="70">E37</f>
        <v>1098957</v>
      </c>
      <c r="F123" s="2">
        <f t="shared" si="70"/>
        <v>1102583.5581</v>
      </c>
      <c r="G123" s="2">
        <f t="shared" si="70"/>
        <v>1106222.0838417301</v>
      </c>
      <c r="H123" s="2">
        <f t="shared" si="70"/>
        <v>1109872.616718408</v>
      </c>
      <c r="I123" s="2">
        <f t="shared" si="70"/>
        <v>1113535.1963535787</v>
      </c>
      <c r="J123" s="2">
        <f t="shared" si="70"/>
        <v>1117209.8625015456</v>
      </c>
      <c r="K123" s="2">
        <f t="shared" si="70"/>
        <v>1120896.6550478009</v>
      </c>
      <c r="L123" s="2">
        <f t="shared" si="70"/>
        <v>1124595.6140094588</v>
      </c>
      <c r="M123" s="2">
        <f t="shared" si="70"/>
        <v>1128306.7795356901</v>
      </c>
      <c r="N123" s="2">
        <f t="shared" si="70"/>
        <v>1132030.1919081579</v>
      </c>
      <c r="O123" s="2">
        <f t="shared" si="70"/>
        <v>1135765.8915414549</v>
      </c>
      <c r="P123" s="2">
        <f t="shared" si="70"/>
        <v>1139513.9189835419</v>
      </c>
      <c r="Q123" s="2">
        <f t="shared" si="70"/>
        <v>1143274.3149161877</v>
      </c>
    </row>
    <row r="124" spans="1:17" hidden="1" x14ac:dyDescent="0.25">
      <c r="A124" s="32" t="s">
        <v>38</v>
      </c>
      <c r="B124" s="2">
        <f t="shared" si="60"/>
        <v>0</v>
      </c>
      <c r="C124" s="2">
        <f t="shared" si="63"/>
        <v>6320157.9787921244</v>
      </c>
      <c r="D124" s="15">
        <v>6320157.9787921244</v>
      </c>
      <c r="E124" s="2">
        <f t="shared" ref="E124:Q124" si="71">E38</f>
        <v>616562.9125378984</v>
      </c>
      <c r="F124" s="2">
        <f t="shared" si="71"/>
        <v>618597.5701492735</v>
      </c>
      <c r="G124" s="2">
        <f t="shared" si="71"/>
        <v>620638.94213076623</v>
      </c>
      <c r="H124" s="2">
        <f t="shared" si="71"/>
        <v>622687.05063979782</v>
      </c>
      <c r="I124" s="2">
        <f t="shared" si="71"/>
        <v>624741.91790690913</v>
      </c>
      <c r="J124" s="2">
        <f t="shared" si="71"/>
        <v>626803.56623600191</v>
      </c>
      <c r="K124" s="2">
        <f t="shared" si="71"/>
        <v>628872.01800458087</v>
      </c>
      <c r="L124" s="2">
        <f t="shared" si="71"/>
        <v>630947.29566399613</v>
      </c>
      <c r="M124" s="2">
        <f t="shared" si="71"/>
        <v>633029.42173968733</v>
      </c>
      <c r="N124" s="2">
        <f t="shared" si="71"/>
        <v>635118.41883142828</v>
      </c>
      <c r="O124" s="2">
        <f t="shared" si="71"/>
        <v>637214.30961357208</v>
      </c>
      <c r="P124" s="2">
        <f t="shared" si="71"/>
        <v>639317.11683529697</v>
      </c>
      <c r="Q124" s="2">
        <f t="shared" si="71"/>
        <v>641426.86332085344</v>
      </c>
    </row>
    <row r="125" spans="1:17" hidden="1" x14ac:dyDescent="0.25">
      <c r="A125" s="32" t="s">
        <v>39</v>
      </c>
      <c r="B125" s="2">
        <f t="shared" si="60"/>
        <v>0</v>
      </c>
      <c r="C125" s="2">
        <f t="shared" si="63"/>
        <v>4944843.0627237</v>
      </c>
      <c r="D125" s="15">
        <v>4944843.0627237</v>
      </c>
      <c r="E125" s="2">
        <f t="shared" ref="E125:Q125" si="72">E40</f>
        <v>482394.0874621016</v>
      </c>
      <c r="F125" s="2">
        <f t="shared" si="72"/>
        <v>483985.98795072653</v>
      </c>
      <c r="G125" s="2">
        <f t="shared" si="72"/>
        <v>485583.14171096392</v>
      </c>
      <c r="H125" s="2">
        <f t="shared" si="72"/>
        <v>487185.56607861014</v>
      </c>
      <c r="I125" s="2">
        <f t="shared" si="72"/>
        <v>488793.27844666957</v>
      </c>
      <c r="J125" s="2">
        <f t="shared" si="72"/>
        <v>490406.29626554367</v>
      </c>
      <c r="K125" s="2">
        <f t="shared" si="72"/>
        <v>492024.63704321999</v>
      </c>
      <c r="L125" s="2">
        <f t="shared" si="72"/>
        <v>493648.31834546267</v>
      </c>
      <c r="M125" s="2">
        <f t="shared" si="72"/>
        <v>495277.35779600276</v>
      </c>
      <c r="N125" s="2">
        <f t="shared" si="72"/>
        <v>496911.77307672962</v>
      </c>
      <c r="O125" s="2">
        <f t="shared" si="72"/>
        <v>498551.58192788286</v>
      </c>
      <c r="P125" s="2">
        <f t="shared" si="72"/>
        <v>500196.80214824493</v>
      </c>
      <c r="Q125" s="2">
        <f t="shared" si="72"/>
        <v>501847.45159533422</v>
      </c>
    </row>
    <row r="126" spans="1:17" hidden="1" x14ac:dyDescent="0.25">
      <c r="A126" s="4" t="s">
        <v>45</v>
      </c>
      <c r="B126" s="2">
        <f t="shared" si="60"/>
        <v>0</v>
      </c>
      <c r="C126" s="2">
        <f t="shared" si="63"/>
        <v>965526.95848417562</v>
      </c>
      <c r="D126" s="15">
        <v>965526.95848417562</v>
      </c>
      <c r="E126" s="2">
        <f t="shared" ref="E126:Q126" si="73">E42</f>
        <v>988153</v>
      </c>
      <c r="F126" s="2">
        <f t="shared" si="73"/>
        <v>788375.44189999998</v>
      </c>
      <c r="G126" s="2">
        <f t="shared" si="73"/>
        <v>141591.91615826986</v>
      </c>
      <c r="H126" s="2">
        <f t="shared" si="73"/>
        <v>95127.383281592047</v>
      </c>
      <c r="I126" s="2">
        <f t="shared" si="73"/>
        <v>95441.803646421293</v>
      </c>
      <c r="J126" s="2">
        <f t="shared" si="73"/>
        <v>95756.137498454424</v>
      </c>
      <c r="K126" s="2">
        <f t="shared" si="73"/>
        <v>96072.344952199142</v>
      </c>
      <c r="L126" s="2">
        <f t="shared" si="73"/>
        <v>96389.385990541195</v>
      </c>
      <c r="M126" s="2">
        <f t="shared" si="73"/>
        <v>96707.22046430991</v>
      </c>
      <c r="N126" s="2">
        <f t="shared" si="73"/>
        <v>97026.808091842104</v>
      </c>
      <c r="O126" s="2">
        <f t="shared" si="73"/>
        <v>97347.108458545059</v>
      </c>
      <c r="P126" s="2">
        <f t="shared" si="73"/>
        <v>97668.081016458105</v>
      </c>
      <c r="Q126" s="2">
        <f t="shared" si="73"/>
        <v>97990.685083812336</v>
      </c>
    </row>
    <row r="127" spans="1:17" hidden="1" x14ac:dyDescent="0.25">
      <c r="B127" s="34" t="s">
        <v>88</v>
      </c>
      <c r="C127" s="34" t="s">
        <v>88</v>
      </c>
      <c r="D127" s="34" t="s">
        <v>88</v>
      </c>
      <c r="E127" s="34" t="s">
        <v>88</v>
      </c>
      <c r="F127" s="34" t="s">
        <v>88</v>
      </c>
      <c r="G127" s="34" t="s">
        <v>88</v>
      </c>
      <c r="H127" s="34" t="s">
        <v>88</v>
      </c>
      <c r="I127" s="34" t="s">
        <v>88</v>
      </c>
      <c r="J127" s="34" t="s">
        <v>88</v>
      </c>
      <c r="K127" s="34" t="s">
        <v>88</v>
      </c>
      <c r="L127" s="34" t="s">
        <v>88</v>
      </c>
      <c r="M127" s="34" t="s">
        <v>88</v>
      </c>
      <c r="N127" s="34" t="s">
        <v>88</v>
      </c>
      <c r="O127" s="34" t="s">
        <v>88</v>
      </c>
      <c r="P127" s="34" t="s">
        <v>88</v>
      </c>
      <c r="Q127" s="34" t="s">
        <v>88</v>
      </c>
    </row>
    <row r="128" spans="1:17" hidden="1" x14ac:dyDescent="0.25">
      <c r="A128" s="4" t="s">
        <v>89</v>
      </c>
      <c r="B128" s="2"/>
      <c r="C128" s="2">
        <f t="shared" si="63"/>
        <v>474757808</v>
      </c>
      <c r="D128" s="15">
        <v>474757808</v>
      </c>
      <c r="E128" s="2">
        <f>E119+E122+E123+E126</f>
        <v>38091134</v>
      </c>
      <c r="F128" s="2">
        <f t="shared" ref="F128:Q128" si="74">F119+F122+F123+F126</f>
        <v>40051109</v>
      </c>
      <c r="G128" s="2">
        <f t="shared" si="74"/>
        <v>41014192</v>
      </c>
      <c r="H128" s="2">
        <f t="shared" si="74"/>
        <v>41256327</v>
      </c>
      <c r="I128" s="2">
        <f t="shared" si="74"/>
        <v>42241246</v>
      </c>
      <c r="J128" s="2">
        <f t="shared" si="74"/>
        <v>43488568</v>
      </c>
      <c r="K128" s="2">
        <f t="shared" si="74"/>
        <v>44788218</v>
      </c>
      <c r="L128" s="2">
        <f t="shared" si="74"/>
        <v>46314689</v>
      </c>
      <c r="M128" s="2">
        <f t="shared" si="74"/>
        <v>47830023</v>
      </c>
      <c r="N128" s="2">
        <f t="shared" si="74"/>
        <v>49504849</v>
      </c>
      <c r="O128" s="2">
        <f t="shared" si="74"/>
        <v>51265526</v>
      </c>
      <c r="P128" s="2">
        <f t="shared" si="74"/>
        <v>53095701</v>
      </c>
      <c r="Q128" s="2">
        <f t="shared" si="74"/>
        <v>54972661</v>
      </c>
    </row>
    <row r="129" spans="1:17" hidden="1" x14ac:dyDescent="0.25">
      <c r="A129" s="32" t="s">
        <v>38</v>
      </c>
      <c r="B129" s="2"/>
      <c r="C129" s="2">
        <f t="shared" si="63"/>
        <v>308424957.26955253</v>
      </c>
      <c r="D129" s="15">
        <v>308424957.26955253</v>
      </c>
      <c r="E129" s="2">
        <f>E120+E124+9/17*(E$122+E$126)</f>
        <v>24571964.627919704</v>
      </c>
      <c r="F129" s="2">
        <f t="shared" ref="F129:Q129" si="75">F120+F124+9/17*(F$122+F$126)</f>
        <v>25736095.765905313</v>
      </c>
      <c r="G129" s="2">
        <f t="shared" si="75"/>
        <v>26411287.625459071</v>
      </c>
      <c r="H129" s="2">
        <f t="shared" si="75"/>
        <v>26712115.82903203</v>
      </c>
      <c r="I129" s="2">
        <f t="shared" si="75"/>
        <v>27402899.236362666</v>
      </c>
      <c r="J129" s="2">
        <f t="shared" si="75"/>
        <v>28238525.545329604</v>
      </c>
      <c r="K129" s="2">
        <f t="shared" si="75"/>
        <v>29107986.175858505</v>
      </c>
      <c r="L129" s="2">
        <f t="shared" si="75"/>
        <v>30103874.12785523</v>
      </c>
      <c r="M129" s="2">
        <f t="shared" si="75"/>
        <v>31100433.673267163</v>
      </c>
      <c r="N129" s="2">
        <f t="shared" si="75"/>
        <v>32188227.929991845</v>
      </c>
      <c r="O129" s="2">
        <f t="shared" si="75"/>
        <v>33328508.155489016</v>
      </c>
      <c r="P129" s="2">
        <f t="shared" si="75"/>
        <v>34512863.159556568</v>
      </c>
      <c r="Q129" s="2">
        <f t="shared" si="75"/>
        <v>35729523.436809912</v>
      </c>
    </row>
    <row r="130" spans="1:17" hidden="1" x14ac:dyDescent="0.25">
      <c r="A130" s="32" t="s">
        <v>39</v>
      </c>
      <c r="B130" s="2"/>
      <c r="C130" s="2">
        <f t="shared" si="63"/>
        <v>166332850.73044744</v>
      </c>
      <c r="D130" s="15">
        <v>166332850.73044744</v>
      </c>
      <c r="E130" s="2">
        <f>E121+E125+8/17*(E$122+E$126)</f>
        <v>13519169.372080296</v>
      </c>
      <c r="F130" s="2">
        <f t="shared" ref="F130:Q130" si="76">F121+F125+8/17*(F$122+F$126)</f>
        <v>14315013.234094687</v>
      </c>
      <c r="G130" s="2">
        <f t="shared" si="76"/>
        <v>14602904.374540929</v>
      </c>
      <c r="H130" s="2">
        <f t="shared" si="76"/>
        <v>14544211.170967968</v>
      </c>
      <c r="I130" s="2">
        <f t="shared" si="76"/>
        <v>14838346.763637332</v>
      </c>
      <c r="J130" s="2">
        <f t="shared" si="76"/>
        <v>15250042.454670396</v>
      </c>
      <c r="K130" s="2">
        <f t="shared" si="76"/>
        <v>15680231.824141495</v>
      </c>
      <c r="L130" s="2">
        <f t="shared" si="76"/>
        <v>16210814.872144774</v>
      </c>
      <c r="M130" s="2">
        <f t="shared" si="76"/>
        <v>16729589.326732837</v>
      </c>
      <c r="N130" s="2">
        <f t="shared" si="76"/>
        <v>17316621.070008155</v>
      </c>
      <c r="O130" s="2">
        <f t="shared" si="76"/>
        <v>17937017.84451098</v>
      </c>
      <c r="P130" s="2">
        <f t="shared" si="76"/>
        <v>18582837.840443432</v>
      </c>
      <c r="Q130" s="2">
        <f t="shared" si="76"/>
        <v>19243137.563190084</v>
      </c>
    </row>
    <row r="131" spans="1:17" hidden="1" x14ac:dyDescent="0.25">
      <c r="A131" s="3"/>
      <c r="B131" s="2"/>
      <c r="C131" s="2"/>
      <c r="D131" s="15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idden="1" x14ac:dyDescent="0.25">
      <c r="A132" s="3" t="s">
        <v>30</v>
      </c>
      <c r="B132" s="2">
        <f t="shared" si="60"/>
        <v>0</v>
      </c>
      <c r="C132" s="2">
        <f t="shared" si="63"/>
        <v>20852321</v>
      </c>
      <c r="D132" s="15">
        <v>20852321</v>
      </c>
      <c r="E132" s="2">
        <f t="shared" ref="E132:Q132" si="77">E58</f>
        <v>1753099</v>
      </c>
      <c r="F132" s="2">
        <f t="shared" si="77"/>
        <v>1968360</v>
      </c>
      <c r="G132" s="2">
        <f t="shared" si="77"/>
        <v>1130613</v>
      </c>
      <c r="H132" s="2">
        <f t="shared" si="77"/>
        <v>1289561</v>
      </c>
      <c r="I132" s="2">
        <f t="shared" si="77"/>
        <v>1455599.9999999998</v>
      </c>
      <c r="J132" s="2">
        <f t="shared" si="77"/>
        <v>1613977</v>
      </c>
      <c r="K132" s="2">
        <f t="shared" si="77"/>
        <v>1778730</v>
      </c>
      <c r="L132" s="2">
        <f t="shared" si="77"/>
        <v>1944590</v>
      </c>
      <c r="M132" s="2">
        <f t="shared" si="77"/>
        <v>2125270</v>
      </c>
      <c r="N132" s="2">
        <f t="shared" si="77"/>
        <v>2378645</v>
      </c>
      <c r="O132" s="2">
        <f t="shared" si="77"/>
        <v>2654285</v>
      </c>
      <c r="P132" s="2">
        <f t="shared" si="77"/>
        <v>2657777</v>
      </c>
      <c r="Q132" s="2">
        <f t="shared" si="77"/>
        <v>2953886</v>
      </c>
    </row>
    <row r="133" spans="1:17" hidden="1" x14ac:dyDescent="0.25">
      <c r="A133" s="3" t="s">
        <v>33</v>
      </c>
      <c r="B133" s="2">
        <f t="shared" si="60"/>
        <v>0</v>
      </c>
      <c r="C133" s="2">
        <f t="shared" si="63"/>
        <v>6684843</v>
      </c>
      <c r="D133" s="15">
        <v>6684843</v>
      </c>
      <c r="E133" s="2">
        <f t="shared" ref="E133:Q133" si="78">E63</f>
        <v>617074</v>
      </c>
      <c r="F133" s="2">
        <f t="shared" si="78"/>
        <v>679634</v>
      </c>
      <c r="G133" s="2">
        <f t="shared" si="78"/>
        <v>358565</v>
      </c>
      <c r="H133" s="2">
        <f t="shared" si="78"/>
        <v>406302</v>
      </c>
      <c r="I133" s="2">
        <f t="shared" si="78"/>
        <v>464552</v>
      </c>
      <c r="J133" s="2">
        <f t="shared" si="78"/>
        <v>528529</v>
      </c>
      <c r="K133" s="2">
        <f t="shared" si="78"/>
        <v>591613</v>
      </c>
      <c r="L133" s="2">
        <f t="shared" si="78"/>
        <v>660047</v>
      </c>
      <c r="M133" s="2">
        <f t="shared" si="78"/>
        <v>660047</v>
      </c>
      <c r="N133" s="2">
        <f t="shared" si="78"/>
        <v>731961</v>
      </c>
      <c r="O133" s="2">
        <f t="shared" si="78"/>
        <v>801814</v>
      </c>
      <c r="P133" s="2">
        <f t="shared" si="78"/>
        <v>878751</v>
      </c>
      <c r="Q133" s="2">
        <f t="shared" si="78"/>
        <v>961227</v>
      </c>
    </row>
    <row r="134" spans="1:17" hidden="1" x14ac:dyDescent="0.25">
      <c r="B134" s="34" t="s">
        <v>88</v>
      </c>
      <c r="C134" s="34" t="s">
        <v>88</v>
      </c>
      <c r="D134" s="34" t="s">
        <v>88</v>
      </c>
      <c r="E134" s="34" t="s">
        <v>88</v>
      </c>
      <c r="F134" s="34" t="s">
        <v>88</v>
      </c>
      <c r="G134" s="34" t="s">
        <v>88</v>
      </c>
      <c r="H134" s="34" t="s">
        <v>88</v>
      </c>
      <c r="I134" s="34" t="s">
        <v>88</v>
      </c>
      <c r="J134" s="34" t="s">
        <v>88</v>
      </c>
      <c r="K134" s="34" t="s">
        <v>88</v>
      </c>
      <c r="L134" s="34" t="s">
        <v>88</v>
      </c>
      <c r="M134" s="34" t="s">
        <v>88</v>
      </c>
      <c r="N134" s="34" t="s">
        <v>88</v>
      </c>
      <c r="O134" s="34" t="s">
        <v>88</v>
      </c>
      <c r="P134" s="34" t="s">
        <v>88</v>
      </c>
      <c r="Q134" s="34" t="s">
        <v>88</v>
      </c>
    </row>
    <row r="135" spans="1:17" hidden="1" x14ac:dyDescent="0.25">
      <c r="A135" s="4" t="s">
        <v>60</v>
      </c>
      <c r="B135" s="2"/>
      <c r="C135" s="2">
        <f t="shared" si="63"/>
        <v>27537164</v>
      </c>
      <c r="D135" s="15">
        <v>27537164</v>
      </c>
      <c r="E135" s="2">
        <f>SUM(E132:E133)</f>
        <v>2370173</v>
      </c>
      <c r="F135" s="2">
        <f t="shared" ref="F135:Q135" si="79">SUM(F132:F133)</f>
        <v>2647994</v>
      </c>
      <c r="G135" s="2">
        <f t="shared" si="79"/>
        <v>1489178</v>
      </c>
      <c r="H135" s="2">
        <f t="shared" si="79"/>
        <v>1695863</v>
      </c>
      <c r="I135" s="2">
        <f t="shared" si="79"/>
        <v>1920151.9999999998</v>
      </c>
      <c r="J135" s="2">
        <f t="shared" si="79"/>
        <v>2142506</v>
      </c>
      <c r="K135" s="2">
        <f t="shared" si="79"/>
        <v>2370343</v>
      </c>
      <c r="L135" s="2">
        <f t="shared" si="79"/>
        <v>2604637</v>
      </c>
      <c r="M135" s="2">
        <f t="shared" si="79"/>
        <v>2785317</v>
      </c>
      <c r="N135" s="2">
        <f t="shared" si="79"/>
        <v>3110606</v>
      </c>
      <c r="O135" s="2">
        <f t="shared" si="79"/>
        <v>3456099</v>
      </c>
      <c r="P135" s="2">
        <f t="shared" si="79"/>
        <v>3536528</v>
      </c>
      <c r="Q135" s="2">
        <f t="shared" si="79"/>
        <v>3915113</v>
      </c>
    </row>
    <row r="136" spans="1:17" hidden="1" x14ac:dyDescent="0.25">
      <c r="A136" s="32" t="s">
        <v>38</v>
      </c>
      <c r="B136" s="2"/>
      <c r="C136" s="2">
        <f t="shared" si="63"/>
        <v>14578498.588235294</v>
      </c>
      <c r="D136" s="15">
        <v>14578498.588235294</v>
      </c>
      <c r="E136" s="2">
        <f>9/17*E$135</f>
        <v>1254797.4705882354</v>
      </c>
      <c r="F136" s="2">
        <f t="shared" ref="F136:Q136" si="80">9/17*F$135</f>
        <v>1401879.1764705882</v>
      </c>
      <c r="G136" s="2">
        <f t="shared" si="80"/>
        <v>788388.3529411765</v>
      </c>
      <c r="H136" s="2">
        <f t="shared" si="80"/>
        <v>897809.82352941181</v>
      </c>
      <c r="I136" s="2">
        <f t="shared" si="80"/>
        <v>1016551.0588235293</v>
      </c>
      <c r="J136" s="2">
        <f t="shared" si="80"/>
        <v>1134267.8823529412</v>
      </c>
      <c r="K136" s="2">
        <f t="shared" si="80"/>
        <v>1254887.4705882354</v>
      </c>
      <c r="L136" s="2">
        <f t="shared" si="80"/>
        <v>1378925.4705882354</v>
      </c>
      <c r="M136" s="2">
        <f t="shared" si="80"/>
        <v>1474579.5882352942</v>
      </c>
      <c r="N136" s="2">
        <f t="shared" si="80"/>
        <v>1646791.4117647058</v>
      </c>
      <c r="O136" s="2">
        <f t="shared" si="80"/>
        <v>1829699.4705882354</v>
      </c>
      <c r="P136" s="2">
        <f t="shared" si="80"/>
        <v>1872279.5294117648</v>
      </c>
      <c r="Q136" s="2">
        <f t="shared" si="80"/>
        <v>2072706.8823529412</v>
      </c>
    </row>
    <row r="137" spans="1:17" hidden="1" x14ac:dyDescent="0.25">
      <c r="A137" s="32" t="s">
        <v>39</v>
      </c>
      <c r="B137" s="2"/>
      <c r="C137" s="2">
        <f t="shared" si="63"/>
        <v>12958665.411764706</v>
      </c>
      <c r="D137" s="15">
        <v>6860469.9238754334</v>
      </c>
      <c r="E137" s="2">
        <f>8/17*E$135</f>
        <v>1115375.5294117646</v>
      </c>
      <c r="F137" s="2">
        <f t="shared" ref="F137:Q137" si="81">8/17*F$135</f>
        <v>1246114.8235294118</v>
      </c>
      <c r="G137" s="2">
        <f t="shared" si="81"/>
        <v>700789.6470588235</v>
      </c>
      <c r="H137" s="2">
        <f t="shared" si="81"/>
        <v>798053.17647058819</v>
      </c>
      <c r="I137" s="2">
        <f t="shared" si="81"/>
        <v>903600.94117647049</v>
      </c>
      <c r="J137" s="2">
        <f t="shared" si="81"/>
        <v>1008238.1176470588</v>
      </c>
      <c r="K137" s="2">
        <f t="shared" si="81"/>
        <v>1115455.5294117646</v>
      </c>
      <c r="L137" s="2">
        <f t="shared" si="81"/>
        <v>1225711.5294117646</v>
      </c>
      <c r="M137" s="2">
        <f t="shared" si="81"/>
        <v>1310737.4117647058</v>
      </c>
      <c r="N137" s="2">
        <f t="shared" si="81"/>
        <v>1463814.5882352942</v>
      </c>
      <c r="O137" s="2">
        <f t="shared" si="81"/>
        <v>1626399.5294117646</v>
      </c>
      <c r="P137" s="2">
        <f t="shared" si="81"/>
        <v>1664248.4705882352</v>
      </c>
      <c r="Q137" s="2">
        <f t="shared" si="81"/>
        <v>1842406.1176470588</v>
      </c>
    </row>
    <row r="138" spans="1:17" hidden="1" x14ac:dyDescent="0.25">
      <c r="D138" s="15"/>
      <c r="E138" s="2"/>
      <c r="F138" s="2"/>
      <c r="G138" s="2"/>
      <c r="H138" s="2"/>
      <c r="I138" s="2"/>
      <c r="J138" s="2"/>
      <c r="K138" s="2"/>
    </row>
    <row r="139" spans="1:17" hidden="1" x14ac:dyDescent="0.25">
      <c r="A139" s="7" t="s">
        <v>46</v>
      </c>
      <c r="B139" s="2">
        <f>C139-D139</f>
        <v>0</v>
      </c>
      <c r="C139" s="2">
        <f t="shared" ref="C139:C141" si="82">SUM(H139:Q139)</f>
        <v>416531551</v>
      </c>
      <c r="D139" s="15">
        <v>416531551</v>
      </c>
      <c r="E139" s="2">
        <f t="shared" ref="E139:Q139" si="83">SUM(E143,E145:E149)</f>
        <v>30429272</v>
      </c>
      <c r="F139" s="2">
        <f t="shared" si="83"/>
        <v>32625431</v>
      </c>
      <c r="G139" s="2">
        <f t="shared" si="83"/>
        <v>43633367</v>
      </c>
      <c r="H139" s="2">
        <f t="shared" si="83"/>
        <v>38910776</v>
      </c>
      <c r="I139" s="2">
        <f t="shared" si="83"/>
        <v>48577090</v>
      </c>
      <c r="J139" s="2">
        <f t="shared" si="83"/>
        <v>49830288</v>
      </c>
      <c r="K139" s="2">
        <f t="shared" si="83"/>
        <v>38978464</v>
      </c>
      <c r="L139" s="2">
        <f t="shared" si="83"/>
        <v>44872696</v>
      </c>
      <c r="M139" s="2">
        <f t="shared" si="83"/>
        <v>39005883</v>
      </c>
      <c r="N139" s="2">
        <f t="shared" si="83"/>
        <v>37474339</v>
      </c>
      <c r="O139" s="2">
        <f t="shared" si="83"/>
        <v>38177990</v>
      </c>
      <c r="P139" s="2">
        <f t="shared" si="83"/>
        <v>40703119</v>
      </c>
      <c r="Q139" s="2">
        <f t="shared" si="83"/>
        <v>40000906</v>
      </c>
    </row>
    <row r="140" spans="1:17" hidden="1" x14ac:dyDescent="0.25">
      <c r="A140" s="3" t="s">
        <v>38</v>
      </c>
      <c r="C140" s="2">
        <f t="shared" si="82"/>
        <v>216560987.2352941</v>
      </c>
      <c r="D140" s="15">
        <v>216560987.2352941</v>
      </c>
      <c r="E140" s="2">
        <f t="shared" ref="E140:Q140" si="84">E146+E147+9/17*(E139-SUM(E145:E147))</f>
        <v>16260595.764705883</v>
      </c>
      <c r="F140" s="2">
        <f t="shared" si="84"/>
        <v>17423337.352941178</v>
      </c>
      <c r="G140" s="2">
        <f t="shared" si="84"/>
        <v>24724258.294117648</v>
      </c>
      <c r="H140" s="2">
        <f t="shared" si="84"/>
        <v>20750829.647058822</v>
      </c>
      <c r="I140" s="2">
        <f t="shared" si="84"/>
        <v>22162761.05882353</v>
      </c>
      <c r="J140" s="2">
        <f t="shared" si="84"/>
        <v>25526041.411764707</v>
      </c>
      <c r="K140" s="2">
        <f t="shared" si="84"/>
        <v>20787063.05882353</v>
      </c>
      <c r="L140" s="2">
        <f t="shared" si="84"/>
        <v>23907225.411764707</v>
      </c>
      <c r="M140" s="2">
        <f t="shared" si="84"/>
        <v>20650173.352941178</v>
      </c>
      <c r="N140" s="2">
        <f t="shared" si="84"/>
        <v>19839355.94117647</v>
      </c>
      <c r="O140" s="2">
        <f t="shared" si="84"/>
        <v>20211877.05882353</v>
      </c>
      <c r="P140" s="2">
        <f t="shared" si="84"/>
        <v>21548710.05882353</v>
      </c>
      <c r="Q140" s="2">
        <f t="shared" si="84"/>
        <v>21176950.235294119</v>
      </c>
    </row>
    <row r="141" spans="1:17" hidden="1" x14ac:dyDescent="0.25">
      <c r="A141" s="3" t="s">
        <v>39</v>
      </c>
      <c r="C141" s="2">
        <f t="shared" si="82"/>
        <v>199970563.7647059</v>
      </c>
      <c r="D141" s="15">
        <v>199970563.7647059</v>
      </c>
      <c r="E141" s="2">
        <f>E139-E140</f>
        <v>14168676.235294117</v>
      </c>
      <c r="F141" s="2">
        <f t="shared" ref="F141:Q141" si="85">F139-F140</f>
        <v>15202093.647058822</v>
      </c>
      <c r="G141" s="2">
        <f t="shared" si="85"/>
        <v>18909108.705882352</v>
      </c>
      <c r="H141" s="2">
        <f t="shared" si="85"/>
        <v>18159946.352941178</v>
      </c>
      <c r="I141" s="2">
        <f t="shared" si="85"/>
        <v>26414328.94117647</v>
      </c>
      <c r="J141" s="2">
        <f t="shared" si="85"/>
        <v>24304246.588235293</v>
      </c>
      <c r="K141" s="2">
        <f t="shared" si="85"/>
        <v>18191400.94117647</v>
      </c>
      <c r="L141" s="2">
        <f t="shared" si="85"/>
        <v>20965470.588235293</v>
      </c>
      <c r="M141" s="2">
        <f t="shared" si="85"/>
        <v>18355709.647058822</v>
      </c>
      <c r="N141" s="2">
        <f t="shared" si="85"/>
        <v>17634983.05882353</v>
      </c>
      <c r="O141" s="2">
        <f t="shared" si="85"/>
        <v>17966112.94117647</v>
      </c>
      <c r="P141" s="2">
        <f t="shared" si="85"/>
        <v>19154408.94117647</v>
      </c>
      <c r="Q141" s="2">
        <f t="shared" si="85"/>
        <v>18823955.764705881</v>
      </c>
    </row>
    <row r="142" spans="1:17" hidden="1" x14ac:dyDescent="0.25">
      <c r="D142" s="15"/>
    </row>
    <row r="143" spans="1:17" hidden="1" x14ac:dyDescent="0.25">
      <c r="A143" s="3" t="s">
        <v>86</v>
      </c>
      <c r="C143" s="2">
        <f t="shared" ref="C143:C149" si="86">SUM(H143:Q143)</f>
        <v>379718442</v>
      </c>
      <c r="D143" s="15">
        <v>379718442</v>
      </c>
      <c r="E143" s="2">
        <f t="shared" ref="E143:Q143" si="87">E25</f>
        <v>28377840</v>
      </c>
      <c r="F143" s="2">
        <f t="shared" si="87"/>
        <v>31211380</v>
      </c>
      <c r="G143" s="2">
        <f t="shared" si="87"/>
        <v>33846480</v>
      </c>
      <c r="H143" s="2">
        <f t="shared" si="87"/>
        <v>36522886</v>
      </c>
      <c r="I143" s="2">
        <f t="shared" si="87"/>
        <v>37965449</v>
      </c>
      <c r="J143" s="2">
        <f t="shared" si="87"/>
        <v>39225274</v>
      </c>
      <c r="K143" s="2">
        <f t="shared" si="87"/>
        <v>38417614</v>
      </c>
      <c r="L143" s="2">
        <f t="shared" si="87"/>
        <v>38361989</v>
      </c>
      <c r="M143" s="2">
        <f t="shared" si="87"/>
        <v>36810558</v>
      </c>
      <c r="N143" s="2">
        <f t="shared" si="87"/>
        <v>36573154</v>
      </c>
      <c r="O143" s="2">
        <f t="shared" si="87"/>
        <v>37470770</v>
      </c>
      <c r="P143" s="2">
        <f t="shared" si="87"/>
        <v>38589682</v>
      </c>
      <c r="Q143" s="2">
        <f t="shared" si="87"/>
        <v>39781066</v>
      </c>
    </row>
    <row r="144" spans="1:17" hidden="1" x14ac:dyDescent="0.25">
      <c r="A144" s="3" t="s">
        <v>47</v>
      </c>
      <c r="C144" s="2">
        <f t="shared" si="86"/>
        <v>0</v>
      </c>
      <c r="D144" s="15">
        <v>0</v>
      </c>
    </row>
    <row r="145" spans="1:17" hidden="1" x14ac:dyDescent="0.25">
      <c r="A145" s="5" t="s">
        <v>43</v>
      </c>
      <c r="C145" s="2">
        <f t="shared" si="86"/>
        <v>8900000</v>
      </c>
      <c r="D145" s="15">
        <v>8900000</v>
      </c>
      <c r="E145" s="2">
        <f t="shared" ref="E145:Q145" si="88">E46</f>
        <v>0</v>
      </c>
      <c r="F145" s="2">
        <f t="shared" si="88"/>
        <v>0</v>
      </c>
      <c r="G145" s="2">
        <f t="shared" si="88"/>
        <v>500000</v>
      </c>
      <c r="H145" s="2">
        <f t="shared" si="88"/>
        <v>0</v>
      </c>
      <c r="I145" s="2">
        <f t="shared" si="88"/>
        <v>7000000</v>
      </c>
      <c r="J145" s="2">
        <f t="shared" si="88"/>
        <v>1900000</v>
      </c>
      <c r="K145" s="2">
        <f t="shared" si="88"/>
        <v>0</v>
      </c>
      <c r="L145" s="2">
        <f t="shared" si="88"/>
        <v>0</v>
      </c>
      <c r="M145" s="2">
        <f t="shared" si="88"/>
        <v>0</v>
      </c>
      <c r="N145" s="2">
        <f t="shared" si="88"/>
        <v>0</v>
      </c>
      <c r="O145" s="2">
        <f t="shared" si="88"/>
        <v>0</v>
      </c>
      <c r="P145" s="2">
        <f t="shared" si="88"/>
        <v>0</v>
      </c>
      <c r="Q145" s="2">
        <f t="shared" si="88"/>
        <v>0</v>
      </c>
    </row>
    <row r="146" spans="1:17" hidden="1" x14ac:dyDescent="0.25">
      <c r="A146" s="5" t="s">
        <v>48</v>
      </c>
      <c r="C146" s="2">
        <f t="shared" si="86"/>
        <v>1606603</v>
      </c>
      <c r="D146" s="15">
        <v>1606603</v>
      </c>
      <c r="E146" s="2">
        <f t="shared" ref="E146:Q146" si="89">E47</f>
        <v>320835</v>
      </c>
      <c r="F146" s="2">
        <f t="shared" si="89"/>
        <v>320982</v>
      </c>
      <c r="G146" s="2">
        <f t="shared" si="89"/>
        <v>321001</v>
      </c>
      <c r="H146" s="2">
        <f t="shared" si="89"/>
        <v>320890</v>
      </c>
      <c r="I146" s="2">
        <f t="shared" si="89"/>
        <v>321641</v>
      </c>
      <c r="J146" s="2">
        <f t="shared" si="89"/>
        <v>321264</v>
      </c>
      <c r="K146" s="2">
        <f t="shared" si="89"/>
        <v>321737</v>
      </c>
      <c r="L146" s="2">
        <f t="shared" si="89"/>
        <v>321071</v>
      </c>
      <c r="M146" s="2">
        <f t="shared" si="89"/>
        <v>0</v>
      </c>
      <c r="N146" s="2">
        <f t="shared" si="89"/>
        <v>0</v>
      </c>
      <c r="O146" s="2">
        <f t="shared" si="89"/>
        <v>0</v>
      </c>
      <c r="P146" s="2">
        <f t="shared" si="89"/>
        <v>0</v>
      </c>
      <c r="Q146" s="2">
        <f t="shared" si="89"/>
        <v>0</v>
      </c>
    </row>
    <row r="147" spans="1:17" hidden="1" x14ac:dyDescent="0.25">
      <c r="A147" s="5" t="s">
        <v>44</v>
      </c>
      <c r="C147" s="2">
        <f t="shared" si="86"/>
        <v>0</v>
      </c>
      <c r="D147" s="15">
        <v>0</v>
      </c>
      <c r="E147" s="2">
        <f t="shared" ref="E147:Q147" si="90">E48</f>
        <v>0</v>
      </c>
      <c r="F147" s="2">
        <f t="shared" si="90"/>
        <v>0</v>
      </c>
      <c r="G147" s="2">
        <f t="shared" si="90"/>
        <v>3693010</v>
      </c>
      <c r="H147" s="2">
        <f t="shared" si="90"/>
        <v>0</v>
      </c>
      <c r="I147" s="2">
        <f t="shared" si="90"/>
        <v>0</v>
      </c>
      <c r="J147" s="2">
        <f t="shared" si="90"/>
        <v>0</v>
      </c>
      <c r="K147" s="2">
        <f t="shared" si="90"/>
        <v>0</v>
      </c>
      <c r="L147" s="2">
        <f t="shared" si="90"/>
        <v>0</v>
      </c>
      <c r="M147" s="2">
        <f t="shared" si="90"/>
        <v>0</v>
      </c>
      <c r="N147" s="2">
        <f t="shared" si="90"/>
        <v>0</v>
      </c>
      <c r="O147" s="2">
        <f t="shared" si="90"/>
        <v>0</v>
      </c>
      <c r="P147" s="2">
        <f t="shared" si="90"/>
        <v>0</v>
      </c>
      <c r="Q147" s="2">
        <f t="shared" si="90"/>
        <v>0</v>
      </c>
    </row>
    <row r="148" spans="1:17" hidden="1" x14ac:dyDescent="0.25">
      <c r="A148" s="5" t="s">
        <v>41</v>
      </c>
      <c r="C148" s="2">
        <f t="shared" si="86"/>
        <v>11100000</v>
      </c>
      <c r="D148" s="15">
        <v>11100000</v>
      </c>
      <c r="E148" s="2">
        <f t="shared" ref="E148:Q148" si="91">E49</f>
        <v>0</v>
      </c>
      <c r="F148" s="2">
        <f t="shared" si="91"/>
        <v>0</v>
      </c>
      <c r="G148" s="2">
        <f t="shared" si="91"/>
        <v>300000</v>
      </c>
      <c r="H148" s="2">
        <f t="shared" si="91"/>
        <v>0</v>
      </c>
      <c r="I148" s="2">
        <f t="shared" si="91"/>
        <v>3100000</v>
      </c>
      <c r="J148" s="2">
        <f t="shared" si="91"/>
        <v>8000000</v>
      </c>
      <c r="K148" s="2">
        <f t="shared" si="91"/>
        <v>0</v>
      </c>
      <c r="L148" s="2">
        <f t="shared" si="91"/>
        <v>0</v>
      </c>
      <c r="M148" s="2">
        <f t="shared" si="91"/>
        <v>0</v>
      </c>
      <c r="N148" s="2">
        <f t="shared" si="91"/>
        <v>0</v>
      </c>
      <c r="O148" s="2">
        <f t="shared" si="91"/>
        <v>0</v>
      </c>
      <c r="P148" s="2">
        <f t="shared" si="91"/>
        <v>0</v>
      </c>
      <c r="Q148" s="2">
        <f t="shared" si="91"/>
        <v>0</v>
      </c>
    </row>
    <row r="149" spans="1:17" hidden="1" x14ac:dyDescent="0.25">
      <c r="A149" s="5" t="s">
        <v>42</v>
      </c>
      <c r="C149" s="2">
        <f t="shared" si="86"/>
        <v>15206506</v>
      </c>
      <c r="D149" s="15">
        <v>15206506</v>
      </c>
      <c r="E149" s="2">
        <f t="shared" ref="E149:Q149" si="92">E51</f>
        <v>1730597</v>
      </c>
      <c r="F149" s="2">
        <f t="shared" si="92"/>
        <v>1093069</v>
      </c>
      <c r="G149" s="2">
        <f t="shared" si="92"/>
        <v>4972876</v>
      </c>
      <c r="H149" s="2">
        <f t="shared" si="92"/>
        <v>2067000</v>
      </c>
      <c r="I149" s="2">
        <f t="shared" si="92"/>
        <v>190000</v>
      </c>
      <c r="J149" s="2">
        <f t="shared" si="92"/>
        <v>383750</v>
      </c>
      <c r="K149" s="2">
        <f t="shared" si="92"/>
        <v>239113</v>
      </c>
      <c r="L149" s="2">
        <f t="shared" si="92"/>
        <v>6189636</v>
      </c>
      <c r="M149" s="2">
        <f t="shared" si="92"/>
        <v>2195325</v>
      </c>
      <c r="N149" s="2">
        <f t="shared" si="92"/>
        <v>901185</v>
      </c>
      <c r="O149" s="2">
        <f t="shared" si="92"/>
        <v>707220</v>
      </c>
      <c r="P149" s="2">
        <f t="shared" si="92"/>
        <v>2113437</v>
      </c>
      <c r="Q149" s="2">
        <f t="shared" si="92"/>
        <v>219840</v>
      </c>
    </row>
    <row r="150" spans="1:17" hidden="1" x14ac:dyDescent="0.25">
      <c r="A150" s="5"/>
      <c r="C150" s="2"/>
      <c r="D150" s="15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14.4" hidden="1" thickBot="1" x14ac:dyDescent="0.3">
      <c r="D151" s="20" t="s">
        <v>69</v>
      </c>
    </row>
    <row r="152" spans="1:17" ht="14.4" hidden="1" thickBot="1" x14ac:dyDescent="0.3">
      <c r="A152" s="12" t="s">
        <v>49</v>
      </c>
      <c r="B152" s="22">
        <f>C152-D152</f>
        <v>0</v>
      </c>
      <c r="C152" s="2">
        <f>SUM(H152:Q152)</f>
        <v>85763421</v>
      </c>
      <c r="D152" s="15">
        <v>85763421</v>
      </c>
      <c r="E152" s="2">
        <f t="shared" ref="E152:Q152" si="93">E114-E139</f>
        <v>10032035</v>
      </c>
      <c r="F152" s="2">
        <f t="shared" si="93"/>
        <v>10073672</v>
      </c>
      <c r="G152" s="2">
        <f t="shared" si="93"/>
        <v>-1129997</v>
      </c>
      <c r="H152" s="2">
        <f t="shared" si="93"/>
        <v>4041414</v>
      </c>
      <c r="I152" s="2">
        <f t="shared" si="93"/>
        <v>-4415692</v>
      </c>
      <c r="J152" s="2">
        <f t="shared" si="93"/>
        <v>-4199214</v>
      </c>
      <c r="K152" s="2">
        <f t="shared" si="93"/>
        <v>8180097</v>
      </c>
      <c r="L152" s="2">
        <f t="shared" si="93"/>
        <v>4046630</v>
      </c>
      <c r="M152" s="2">
        <f t="shared" si="93"/>
        <v>11609457</v>
      </c>
      <c r="N152" s="2">
        <f t="shared" si="93"/>
        <v>15141116</v>
      </c>
      <c r="O152" s="2">
        <f t="shared" si="93"/>
        <v>16543635</v>
      </c>
      <c r="P152" s="2">
        <f t="shared" si="93"/>
        <v>15929110</v>
      </c>
      <c r="Q152" s="2">
        <f t="shared" si="93"/>
        <v>18886868</v>
      </c>
    </row>
    <row r="153" spans="1:17" hidden="1" x14ac:dyDescent="0.25">
      <c r="A153" s="3" t="s">
        <v>38</v>
      </c>
      <c r="B153" s="2">
        <f t="shared" ref="B153:B161" si="94">C153-D153</f>
        <v>0</v>
      </c>
      <c r="C153" s="2">
        <f>SUM(H153:Q153)</f>
        <v>106442468.62249371</v>
      </c>
      <c r="D153" s="15">
        <v>106442468.62249371</v>
      </c>
      <c r="E153" s="2">
        <f t="shared" ref="E153:Q153" si="95">E115-E140</f>
        <v>9566166.3338020574</v>
      </c>
      <c r="F153" s="2">
        <f t="shared" si="95"/>
        <v>9714637.5894347243</v>
      </c>
      <c r="G153" s="2">
        <f t="shared" si="95"/>
        <v>2475417.6842826009</v>
      </c>
      <c r="H153" s="2">
        <f t="shared" si="95"/>
        <v>6859096.0055026188</v>
      </c>
      <c r="I153" s="2">
        <f t="shared" si="95"/>
        <v>6256689.2363626659</v>
      </c>
      <c r="J153" s="2">
        <f t="shared" si="95"/>
        <v>3846752.0159178376</v>
      </c>
      <c r="K153" s="2">
        <f t="shared" si="95"/>
        <v>9575810.5876232125</v>
      </c>
      <c r="L153" s="2">
        <f t="shared" si="95"/>
        <v>7575574.1866787598</v>
      </c>
      <c r="M153" s="2">
        <f t="shared" si="95"/>
        <v>11924839.908561278</v>
      </c>
      <c r="N153" s="2">
        <f t="shared" si="95"/>
        <v>13995663.400580082</v>
      </c>
      <c r="O153" s="2">
        <f t="shared" si="95"/>
        <v>14946330.56725372</v>
      </c>
      <c r="P153" s="2">
        <f t="shared" si="95"/>
        <v>14836432.630144801</v>
      </c>
      <c r="Q153" s="2">
        <f t="shared" si="95"/>
        <v>16625280.083868735</v>
      </c>
    </row>
    <row r="154" spans="1:17" hidden="1" x14ac:dyDescent="0.25">
      <c r="A154" s="3" t="s">
        <v>39</v>
      </c>
      <c r="B154" s="2">
        <f t="shared" si="94"/>
        <v>0</v>
      </c>
      <c r="C154" s="2">
        <f>SUM(H154:Q154)</f>
        <v>-20679047.622493722</v>
      </c>
      <c r="D154" s="15">
        <v>-20679047.622493707</v>
      </c>
      <c r="E154" s="2">
        <f t="shared" ref="E154:Q154" si="96">E116-E141</f>
        <v>465868.66619794443</v>
      </c>
      <c r="F154" s="2">
        <f t="shared" si="96"/>
        <v>359034.4105652757</v>
      </c>
      <c r="G154" s="2">
        <f t="shared" si="96"/>
        <v>-3605414.684282599</v>
      </c>
      <c r="H154" s="2">
        <f t="shared" si="96"/>
        <v>-2817682.0055026207</v>
      </c>
      <c r="I154" s="2">
        <f t="shared" si="96"/>
        <v>-10672381.236362668</v>
      </c>
      <c r="J154" s="2">
        <f t="shared" si="96"/>
        <v>-8045966.0159178376</v>
      </c>
      <c r="K154" s="2">
        <f t="shared" si="96"/>
        <v>-1395713.5876232125</v>
      </c>
      <c r="L154" s="2">
        <f t="shared" si="96"/>
        <v>-3528944.186678756</v>
      </c>
      <c r="M154" s="2">
        <f t="shared" si="96"/>
        <v>-315382.90856127813</v>
      </c>
      <c r="N154" s="2">
        <f t="shared" si="96"/>
        <v>1145452.5994199179</v>
      </c>
      <c r="O154" s="2">
        <f t="shared" si="96"/>
        <v>1597304.4327462725</v>
      </c>
      <c r="P154" s="2">
        <f t="shared" si="96"/>
        <v>1092677.369855199</v>
      </c>
      <c r="Q154" s="2">
        <f t="shared" si="96"/>
        <v>2261587.9161312617</v>
      </c>
    </row>
    <row r="155" spans="1:17" ht="14.4" hidden="1" thickBot="1" x14ac:dyDescent="0.3">
      <c r="B155" s="2"/>
    </row>
    <row r="156" spans="1:17" ht="14.4" hidden="1" thickBot="1" x14ac:dyDescent="0.3">
      <c r="A156" s="3" t="s">
        <v>55</v>
      </c>
      <c r="B156" s="22">
        <f t="shared" si="94"/>
        <v>0</v>
      </c>
      <c r="C156" s="2">
        <f>SUM(H156:Q156)</f>
        <v>38241494</v>
      </c>
      <c r="D156" s="15">
        <v>38241494</v>
      </c>
      <c r="E156" s="2">
        <f>SUM(E157:E158)</f>
        <v>5629030</v>
      </c>
      <c r="F156" s="2">
        <f t="shared" ref="F156:Q156" si="97">SUM(F157:F158)</f>
        <v>5861801</v>
      </c>
      <c r="G156" s="2">
        <f t="shared" si="97"/>
        <v>-4684982</v>
      </c>
      <c r="H156" s="2">
        <f t="shared" si="97"/>
        <v>407298</v>
      </c>
      <c r="I156" s="2">
        <f t="shared" si="97"/>
        <v>-8262001</v>
      </c>
      <c r="J156" s="2">
        <f t="shared" si="97"/>
        <v>-7900950</v>
      </c>
      <c r="K156" s="2">
        <f t="shared" si="97"/>
        <v>4284340</v>
      </c>
      <c r="L156" s="2">
        <f t="shared" si="97"/>
        <v>76396</v>
      </c>
      <c r="M156" s="2">
        <f t="shared" si="97"/>
        <v>7420237</v>
      </c>
      <c r="N156" s="2">
        <f t="shared" si="97"/>
        <v>9602752</v>
      </c>
      <c r="O156" s="2">
        <f t="shared" si="97"/>
        <v>10538138</v>
      </c>
      <c r="P156" s="2">
        <f t="shared" si="97"/>
        <v>9786890</v>
      </c>
      <c r="Q156" s="2">
        <f t="shared" si="97"/>
        <v>12288394</v>
      </c>
    </row>
    <row r="157" spans="1:17" hidden="1" x14ac:dyDescent="0.25">
      <c r="A157" s="5" t="s">
        <v>51</v>
      </c>
      <c r="B157" s="2">
        <f t="shared" si="94"/>
        <v>0</v>
      </c>
      <c r="C157" s="2">
        <f>SUM(H157:Q157)</f>
        <v>40258364</v>
      </c>
      <c r="D157" s="15">
        <v>40258364</v>
      </c>
      <c r="E157" s="2">
        <f t="shared" ref="E157:Q157" si="98">E32</f>
        <v>2593352</v>
      </c>
      <c r="F157" s="2">
        <f t="shared" si="98"/>
        <v>1521136</v>
      </c>
      <c r="G157" s="2">
        <f t="shared" si="98"/>
        <v>990334</v>
      </c>
      <c r="H157" s="2">
        <f t="shared" si="98"/>
        <v>838820</v>
      </c>
      <c r="I157" s="2">
        <f t="shared" si="98"/>
        <v>287219</v>
      </c>
      <c r="J157" s="2">
        <f t="shared" si="98"/>
        <v>-7508902</v>
      </c>
      <c r="K157" s="2">
        <f t="shared" si="98"/>
        <v>2015422</v>
      </c>
      <c r="L157" s="2">
        <f t="shared" si="98"/>
        <v>2366118</v>
      </c>
      <c r="M157" s="2">
        <f t="shared" si="98"/>
        <v>6895182</v>
      </c>
      <c r="N157" s="2">
        <f t="shared" si="98"/>
        <v>7803530</v>
      </c>
      <c r="O157" s="2">
        <f t="shared" si="98"/>
        <v>8546644</v>
      </c>
      <c r="P157" s="2">
        <f t="shared" si="98"/>
        <v>9197544</v>
      </c>
      <c r="Q157" s="2">
        <f t="shared" si="98"/>
        <v>9816787</v>
      </c>
    </row>
    <row r="158" spans="1:17" hidden="1" x14ac:dyDescent="0.25">
      <c r="A158" s="5" t="s">
        <v>52</v>
      </c>
      <c r="B158" s="2">
        <f t="shared" si="94"/>
        <v>0</v>
      </c>
      <c r="C158" s="2">
        <f>SUM(H158:Q158)</f>
        <v>-2016870</v>
      </c>
      <c r="D158" s="15">
        <v>-2016870</v>
      </c>
      <c r="E158" s="2">
        <f t="shared" ref="E158:Q158" si="99">E53</f>
        <v>3035678</v>
      </c>
      <c r="F158" s="2">
        <f t="shared" si="99"/>
        <v>4340665</v>
      </c>
      <c r="G158" s="2">
        <f t="shared" si="99"/>
        <v>-5675316</v>
      </c>
      <c r="H158" s="2">
        <f t="shared" si="99"/>
        <v>-431522</v>
      </c>
      <c r="I158" s="2">
        <f t="shared" si="99"/>
        <v>-8549220</v>
      </c>
      <c r="J158" s="2">
        <f t="shared" si="99"/>
        <v>-392048</v>
      </c>
      <c r="K158" s="2">
        <f t="shared" si="99"/>
        <v>2268918</v>
      </c>
      <c r="L158" s="2">
        <f t="shared" si="99"/>
        <v>-2289722</v>
      </c>
      <c r="M158" s="2">
        <f t="shared" si="99"/>
        <v>525055</v>
      </c>
      <c r="N158" s="2">
        <f t="shared" si="99"/>
        <v>1799222</v>
      </c>
      <c r="O158" s="2">
        <f t="shared" si="99"/>
        <v>1991494</v>
      </c>
      <c r="P158" s="2">
        <f t="shared" si="99"/>
        <v>589346</v>
      </c>
      <c r="Q158" s="2">
        <f t="shared" si="99"/>
        <v>2471607</v>
      </c>
    </row>
    <row r="159" spans="1:17" hidden="1" x14ac:dyDescent="0.25">
      <c r="A159" s="5" t="s">
        <v>57</v>
      </c>
      <c r="B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idden="1" x14ac:dyDescent="0.25">
      <c r="A160" s="11" t="s">
        <v>38</v>
      </c>
      <c r="B160" s="2">
        <f t="shared" si="94"/>
        <v>0</v>
      </c>
      <c r="C160" s="2">
        <f>SUM(H160:Q160)</f>
        <v>58920541.622493729</v>
      </c>
      <c r="D160" s="15">
        <v>58920541.622493707</v>
      </c>
      <c r="E160" s="2">
        <f>E156-E161</f>
        <v>5163161.3338020556</v>
      </c>
      <c r="F160" s="2">
        <f t="shared" ref="F160:Q160" si="100">F156-F161</f>
        <v>5502766.5894347243</v>
      </c>
      <c r="G160" s="2">
        <f t="shared" si="100"/>
        <v>-1079567.315717401</v>
      </c>
      <c r="H160" s="2">
        <f t="shared" si="100"/>
        <v>3224980.0055026207</v>
      </c>
      <c r="I160" s="2">
        <f t="shared" si="100"/>
        <v>2410380.2363626678</v>
      </c>
      <c r="J160" s="2">
        <f t="shared" si="100"/>
        <v>145016.01591783762</v>
      </c>
      <c r="K160" s="2">
        <f t="shared" si="100"/>
        <v>5680053.5876232125</v>
      </c>
      <c r="L160" s="2">
        <f t="shared" si="100"/>
        <v>3605340.186678756</v>
      </c>
      <c r="M160" s="2">
        <f t="shared" si="100"/>
        <v>7735619.9085612781</v>
      </c>
      <c r="N160" s="2">
        <f t="shared" si="100"/>
        <v>8457299.4005800821</v>
      </c>
      <c r="O160" s="2">
        <f t="shared" si="100"/>
        <v>8940833.5672537275</v>
      </c>
      <c r="P160" s="2">
        <f t="shared" si="100"/>
        <v>8694212.630144801</v>
      </c>
      <c r="Q160" s="2">
        <f t="shared" si="100"/>
        <v>10026806.083868738</v>
      </c>
    </row>
    <row r="161" spans="1:17" hidden="1" x14ac:dyDescent="0.25">
      <c r="A161" s="11" t="s">
        <v>39</v>
      </c>
      <c r="B161" s="2">
        <f t="shared" si="94"/>
        <v>0</v>
      </c>
      <c r="C161" s="2">
        <f>SUM(H161:Q161)</f>
        <v>-20679047.622493722</v>
      </c>
      <c r="D161" s="15">
        <v>-20679047.622493707</v>
      </c>
      <c r="E161" s="2">
        <f>E154</f>
        <v>465868.66619794443</v>
      </c>
      <c r="F161" s="2">
        <f t="shared" ref="F161:Q161" si="101">F154</f>
        <v>359034.4105652757</v>
      </c>
      <c r="G161" s="2">
        <f t="shared" si="101"/>
        <v>-3605414.684282599</v>
      </c>
      <c r="H161" s="2">
        <f t="shared" si="101"/>
        <v>-2817682.0055026207</v>
      </c>
      <c r="I161" s="2">
        <f t="shared" si="101"/>
        <v>-10672381.236362668</v>
      </c>
      <c r="J161" s="2">
        <f t="shared" si="101"/>
        <v>-8045966.0159178376</v>
      </c>
      <c r="K161" s="2">
        <f t="shared" si="101"/>
        <v>-1395713.5876232125</v>
      </c>
      <c r="L161" s="2">
        <f t="shared" si="101"/>
        <v>-3528944.186678756</v>
      </c>
      <c r="M161" s="2">
        <f t="shared" si="101"/>
        <v>-315382.90856127813</v>
      </c>
      <c r="N161" s="2">
        <f t="shared" si="101"/>
        <v>1145452.5994199179</v>
      </c>
      <c r="O161" s="2">
        <f t="shared" si="101"/>
        <v>1597304.4327462725</v>
      </c>
      <c r="P161" s="2">
        <f t="shared" si="101"/>
        <v>1092677.369855199</v>
      </c>
      <c r="Q161" s="2">
        <f t="shared" si="101"/>
        <v>2261587.9161312617</v>
      </c>
    </row>
    <row r="162" spans="1:17" hidden="1" x14ac:dyDescent="0.25">
      <c r="A162" s="5" t="s">
        <v>58</v>
      </c>
      <c r="D162" s="15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idden="1" x14ac:dyDescent="0.25">
      <c r="A163" s="11" t="s">
        <v>38</v>
      </c>
      <c r="C163" s="2">
        <f>SUM(H163:Q163)</f>
        <v>20245496.823529411</v>
      </c>
      <c r="D163" s="15">
        <v>20245496.823529411</v>
      </c>
      <c r="E163" s="2">
        <f t="shared" ref="E163:Q163" si="102">9/17*SUM(E160:E161)</f>
        <v>2980074.7058823528</v>
      </c>
      <c r="F163" s="2">
        <f t="shared" si="102"/>
        <v>3103306.411764706</v>
      </c>
      <c r="G163" s="2">
        <f t="shared" si="102"/>
        <v>-2480284.588235294</v>
      </c>
      <c r="H163" s="2">
        <f t="shared" si="102"/>
        <v>215628.35294117648</v>
      </c>
      <c r="I163" s="2">
        <f t="shared" si="102"/>
        <v>-4374000.5294117648</v>
      </c>
      <c r="J163" s="2">
        <f t="shared" si="102"/>
        <v>-4182855.8823529412</v>
      </c>
      <c r="K163" s="2">
        <f t="shared" si="102"/>
        <v>2268180</v>
      </c>
      <c r="L163" s="2">
        <f t="shared" si="102"/>
        <v>40444.941176470587</v>
      </c>
      <c r="M163" s="2">
        <f t="shared" si="102"/>
        <v>3928360.7647058824</v>
      </c>
      <c r="N163" s="2">
        <f t="shared" si="102"/>
        <v>5083809.8823529417</v>
      </c>
      <c r="O163" s="2">
        <f t="shared" si="102"/>
        <v>5579014.2352941176</v>
      </c>
      <c r="P163" s="2">
        <f t="shared" si="102"/>
        <v>5181294.7058823528</v>
      </c>
      <c r="Q163" s="2">
        <f t="shared" si="102"/>
        <v>6505620.3529411769</v>
      </c>
    </row>
    <row r="164" spans="1:17" hidden="1" x14ac:dyDescent="0.25">
      <c r="A164" s="11" t="s">
        <v>39</v>
      </c>
      <c r="C164" s="2">
        <f>SUM(H164:Q164)</f>
        <v>17995997.176470589</v>
      </c>
      <c r="D164" s="15">
        <v>17995997.176470589</v>
      </c>
      <c r="E164" s="2">
        <f t="shared" ref="E164:Q164" si="103">8/17*SUM(E160:E161)</f>
        <v>2648955.2941176472</v>
      </c>
      <c r="F164" s="2">
        <f t="shared" si="103"/>
        <v>2758494.588235294</v>
      </c>
      <c r="G164" s="2">
        <f t="shared" si="103"/>
        <v>-2204697.411764706</v>
      </c>
      <c r="H164" s="2">
        <f t="shared" si="103"/>
        <v>191669.64705882352</v>
      </c>
      <c r="I164" s="2">
        <f t="shared" si="103"/>
        <v>-3888000.4705882352</v>
      </c>
      <c r="J164" s="2">
        <f t="shared" si="103"/>
        <v>-3718094.1176470588</v>
      </c>
      <c r="K164" s="2">
        <f t="shared" si="103"/>
        <v>2016160</v>
      </c>
      <c r="L164" s="2">
        <f t="shared" si="103"/>
        <v>35951.058823529413</v>
      </c>
      <c r="M164" s="2">
        <f t="shared" si="103"/>
        <v>3491876.2352941176</v>
      </c>
      <c r="N164" s="2">
        <f t="shared" si="103"/>
        <v>4518942.1176470583</v>
      </c>
      <c r="O164" s="2">
        <f t="shared" si="103"/>
        <v>4959123.7647058824</v>
      </c>
      <c r="P164" s="2">
        <f t="shared" si="103"/>
        <v>4605595.2941176472</v>
      </c>
      <c r="Q164" s="2">
        <f t="shared" si="103"/>
        <v>5782773.6470588231</v>
      </c>
    </row>
    <row r="165" spans="1:17" hidden="1" x14ac:dyDescent="0.25">
      <c r="A165" s="5" t="s">
        <v>59</v>
      </c>
      <c r="D165" s="15"/>
    </row>
    <row r="166" spans="1:17" hidden="1" x14ac:dyDescent="0.25">
      <c r="A166" s="11" t="s">
        <v>38</v>
      </c>
      <c r="C166" s="2">
        <f>SUM(H166:Q166)</f>
        <v>38675044.798964314</v>
      </c>
      <c r="D166" s="15">
        <v>38675044.798964292</v>
      </c>
      <c r="E166" s="2">
        <f t="shared" ref="E166:Q166" si="104">E160-E163</f>
        <v>2183086.6279197028</v>
      </c>
      <c r="F166" s="2">
        <f t="shared" si="104"/>
        <v>2399460.1776700183</v>
      </c>
      <c r="G166" s="2">
        <f t="shared" si="104"/>
        <v>1400717.272517893</v>
      </c>
      <c r="H166" s="2">
        <f t="shared" si="104"/>
        <v>3009351.6525614443</v>
      </c>
      <c r="I166" s="2">
        <f t="shared" si="104"/>
        <v>6784380.7657744326</v>
      </c>
      <c r="J166" s="2">
        <f t="shared" si="104"/>
        <v>4327871.8982707784</v>
      </c>
      <c r="K166" s="2">
        <f t="shared" si="104"/>
        <v>3411873.5876232125</v>
      </c>
      <c r="L166" s="2">
        <f t="shared" si="104"/>
        <v>3564895.2455022857</v>
      </c>
      <c r="M166" s="2">
        <f t="shared" si="104"/>
        <v>3807259.1438553957</v>
      </c>
      <c r="N166" s="2">
        <f t="shared" si="104"/>
        <v>3373489.5182271404</v>
      </c>
      <c r="O166" s="2">
        <f t="shared" si="104"/>
        <v>3361819.3319596099</v>
      </c>
      <c r="P166" s="2">
        <f t="shared" si="104"/>
        <v>3512917.9242624482</v>
      </c>
      <c r="Q166" s="2">
        <f t="shared" si="104"/>
        <v>3521185.7309275614</v>
      </c>
    </row>
    <row r="167" spans="1:17" hidden="1" x14ac:dyDescent="0.25">
      <c r="A167" s="11" t="s">
        <v>39</v>
      </c>
      <c r="C167" s="2">
        <f>SUM(H167:Q167)</f>
        <v>-38675044.798964314</v>
      </c>
      <c r="D167" s="15">
        <v>-38675044.798964292</v>
      </c>
      <c r="E167" s="2">
        <f t="shared" ref="E167:Q167" si="105">E161-E164</f>
        <v>-2183086.6279197028</v>
      </c>
      <c r="F167" s="2">
        <f t="shared" si="105"/>
        <v>-2399460.1776700183</v>
      </c>
      <c r="G167" s="2">
        <f t="shared" si="105"/>
        <v>-1400717.272517893</v>
      </c>
      <c r="H167" s="2">
        <f t="shared" si="105"/>
        <v>-3009351.6525614443</v>
      </c>
      <c r="I167" s="2">
        <f t="shared" si="105"/>
        <v>-6784380.7657744326</v>
      </c>
      <c r="J167" s="2">
        <f t="shared" si="105"/>
        <v>-4327871.8982707784</v>
      </c>
      <c r="K167" s="2">
        <f t="shared" si="105"/>
        <v>-3411873.5876232125</v>
      </c>
      <c r="L167" s="2">
        <f t="shared" si="105"/>
        <v>-3564895.2455022857</v>
      </c>
      <c r="M167" s="2">
        <f t="shared" si="105"/>
        <v>-3807259.1438553957</v>
      </c>
      <c r="N167" s="2">
        <f t="shared" si="105"/>
        <v>-3373489.5182271404</v>
      </c>
      <c r="O167" s="2">
        <f t="shared" si="105"/>
        <v>-3361819.3319596099</v>
      </c>
      <c r="P167" s="2">
        <f t="shared" si="105"/>
        <v>-3512917.9242624482</v>
      </c>
      <c r="Q167" s="2">
        <f t="shared" si="105"/>
        <v>-3521185.7309275614</v>
      </c>
    </row>
    <row r="168" spans="1:17" hidden="1" x14ac:dyDescent="0.25">
      <c r="A168" s="11"/>
      <c r="B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14.4" hidden="1" thickBot="1" x14ac:dyDescent="0.3">
      <c r="A169" s="5"/>
      <c r="B169" s="2"/>
      <c r="C169" s="2"/>
      <c r="D169" s="20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4.4" hidden="1" thickBot="1" x14ac:dyDescent="0.3">
      <c r="A170" s="3" t="s">
        <v>56</v>
      </c>
      <c r="B170" s="22">
        <f t="shared" ref="B170:B182" si="106">C170-D170</f>
        <v>0</v>
      </c>
      <c r="C170" s="2">
        <f>SUM(H170:Q170)</f>
        <v>47521927</v>
      </c>
      <c r="D170" s="15">
        <v>47521927</v>
      </c>
      <c r="E170" s="2">
        <f>SUM(E171:E172)</f>
        <v>4403005</v>
      </c>
      <c r="F170" s="2">
        <f t="shared" ref="F170:Q170" si="107">SUM(F171:F172)</f>
        <v>4211871</v>
      </c>
      <c r="G170" s="2">
        <f t="shared" si="107"/>
        <v>3554985</v>
      </c>
      <c r="H170" s="2">
        <f t="shared" si="107"/>
        <v>3634116</v>
      </c>
      <c r="I170" s="2">
        <f t="shared" si="107"/>
        <v>3846309</v>
      </c>
      <c r="J170" s="2">
        <f t="shared" si="107"/>
        <v>3701736</v>
      </c>
      <c r="K170" s="2">
        <f t="shared" si="107"/>
        <v>3895757</v>
      </c>
      <c r="L170" s="2">
        <f t="shared" si="107"/>
        <v>3970234</v>
      </c>
      <c r="M170" s="2">
        <f t="shared" si="107"/>
        <v>4189220</v>
      </c>
      <c r="N170" s="2">
        <f t="shared" si="107"/>
        <v>5538364</v>
      </c>
      <c r="O170" s="2">
        <f t="shared" si="107"/>
        <v>6005497</v>
      </c>
      <c r="P170" s="2">
        <f t="shared" si="107"/>
        <v>6142220</v>
      </c>
      <c r="Q170" s="2">
        <f t="shared" si="107"/>
        <v>6598474</v>
      </c>
    </row>
    <row r="171" spans="1:17" hidden="1" x14ac:dyDescent="0.25">
      <c r="A171" s="5" t="s">
        <v>53</v>
      </c>
      <c r="B171" s="2">
        <f t="shared" si="106"/>
        <v>0</v>
      </c>
      <c r="C171" s="2">
        <f>SUM(H171:Q171)</f>
        <v>35740884</v>
      </c>
      <c r="D171" s="15">
        <v>35740884</v>
      </c>
      <c r="E171" s="2">
        <f t="shared" ref="E171:Q171" si="108">E57+E58</f>
        <v>3322378</v>
      </c>
      <c r="F171" s="2">
        <f t="shared" si="108"/>
        <v>3103607</v>
      </c>
      <c r="G171" s="2">
        <f t="shared" si="108"/>
        <v>2791187</v>
      </c>
      <c r="H171" s="2">
        <f t="shared" si="108"/>
        <v>2702122</v>
      </c>
      <c r="I171" s="2">
        <f t="shared" si="108"/>
        <v>2822666</v>
      </c>
      <c r="J171" s="2">
        <f t="shared" si="108"/>
        <v>2692404</v>
      </c>
      <c r="K171" s="2">
        <f t="shared" si="108"/>
        <v>2800803</v>
      </c>
      <c r="L171" s="2">
        <f t="shared" si="108"/>
        <v>2819615</v>
      </c>
      <c r="M171" s="2">
        <f t="shared" si="108"/>
        <v>3071568</v>
      </c>
      <c r="N171" s="2">
        <f t="shared" si="108"/>
        <v>4307374</v>
      </c>
      <c r="O171" s="2">
        <f t="shared" si="108"/>
        <v>4685880</v>
      </c>
      <c r="P171" s="2">
        <f t="shared" si="108"/>
        <v>4745246</v>
      </c>
      <c r="Q171" s="2">
        <f t="shared" si="108"/>
        <v>5093206</v>
      </c>
    </row>
    <row r="172" spans="1:17" hidden="1" x14ac:dyDescent="0.25">
      <c r="A172" s="5" t="s">
        <v>54</v>
      </c>
      <c r="B172" s="2">
        <f t="shared" si="106"/>
        <v>0</v>
      </c>
      <c r="C172" s="2">
        <f>SUM(H172:Q172)</f>
        <v>11781043</v>
      </c>
      <c r="D172" s="15">
        <v>11781043</v>
      </c>
      <c r="E172" s="2">
        <f t="shared" ref="E172:Q172" si="109">E62+E63</f>
        <v>1080627</v>
      </c>
      <c r="F172" s="2">
        <f t="shared" si="109"/>
        <v>1108264</v>
      </c>
      <c r="G172" s="2">
        <f t="shared" si="109"/>
        <v>763798</v>
      </c>
      <c r="H172" s="2">
        <f t="shared" si="109"/>
        <v>931994</v>
      </c>
      <c r="I172" s="2">
        <f t="shared" si="109"/>
        <v>1023643</v>
      </c>
      <c r="J172" s="2">
        <f t="shared" si="109"/>
        <v>1009332</v>
      </c>
      <c r="K172" s="2">
        <f t="shared" si="109"/>
        <v>1094954</v>
      </c>
      <c r="L172" s="2">
        <f t="shared" si="109"/>
        <v>1150619</v>
      </c>
      <c r="M172" s="2">
        <f t="shared" si="109"/>
        <v>1117652</v>
      </c>
      <c r="N172" s="2">
        <f t="shared" si="109"/>
        <v>1230990</v>
      </c>
      <c r="O172" s="2">
        <f t="shared" si="109"/>
        <v>1319617</v>
      </c>
      <c r="P172" s="2">
        <f t="shared" si="109"/>
        <v>1396974</v>
      </c>
      <c r="Q172" s="2">
        <f t="shared" si="109"/>
        <v>1505268</v>
      </c>
    </row>
    <row r="173" spans="1:17" hidden="1" x14ac:dyDescent="0.25">
      <c r="A173" s="5" t="s">
        <v>57</v>
      </c>
      <c r="B173" s="2"/>
    </row>
    <row r="174" spans="1:17" hidden="1" x14ac:dyDescent="0.25">
      <c r="A174" s="11" t="s">
        <v>38</v>
      </c>
      <c r="B174" s="2">
        <f t="shared" si="106"/>
        <v>0</v>
      </c>
      <c r="C174" s="2">
        <f>SUM(H174:Q174)</f>
        <v>19984763</v>
      </c>
      <c r="D174" s="15">
        <v>19984763</v>
      </c>
      <c r="E174" s="2">
        <f t="shared" ref="E174:Q174" si="110">MIN((E57+E62),MAX(E153,0))</f>
        <v>2032832</v>
      </c>
      <c r="F174" s="2">
        <f t="shared" si="110"/>
        <v>1563877</v>
      </c>
      <c r="G174" s="2">
        <f t="shared" si="110"/>
        <v>2065807</v>
      </c>
      <c r="H174" s="2">
        <f t="shared" si="110"/>
        <v>1938253</v>
      </c>
      <c r="I174" s="2">
        <f t="shared" si="110"/>
        <v>1926157</v>
      </c>
      <c r="J174" s="2">
        <f t="shared" si="110"/>
        <v>1559230</v>
      </c>
      <c r="K174" s="2">
        <f t="shared" si="110"/>
        <v>1525414</v>
      </c>
      <c r="L174" s="2">
        <f t="shared" si="110"/>
        <v>1365597</v>
      </c>
      <c r="M174" s="2">
        <f t="shared" si="110"/>
        <v>1403903</v>
      </c>
      <c r="N174" s="2">
        <f t="shared" si="110"/>
        <v>2427758</v>
      </c>
      <c r="O174" s="2">
        <f t="shared" si="110"/>
        <v>2549398</v>
      </c>
      <c r="P174" s="2">
        <f t="shared" si="110"/>
        <v>2605692</v>
      </c>
      <c r="Q174" s="2">
        <f t="shared" si="110"/>
        <v>2683361</v>
      </c>
    </row>
    <row r="175" spans="1:17" hidden="1" x14ac:dyDescent="0.25">
      <c r="A175" s="11" t="s">
        <v>39</v>
      </c>
      <c r="B175" s="2"/>
      <c r="C175" s="2">
        <f>SUM(H175:Q175)</f>
        <v>0</v>
      </c>
      <c r="D175" s="15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</row>
    <row r="176" spans="1:17" hidden="1" x14ac:dyDescent="0.25">
      <c r="A176" s="11" t="s">
        <v>75</v>
      </c>
      <c r="B176" s="2">
        <f t="shared" si="106"/>
        <v>0</v>
      </c>
      <c r="C176" s="2">
        <f>SUM(H176:Q176)</f>
        <v>27537164</v>
      </c>
      <c r="D176" s="15">
        <v>27537164</v>
      </c>
      <c r="E176" s="2">
        <f t="shared" ref="E176:Q176" si="111">E58+E63</f>
        <v>2370173</v>
      </c>
      <c r="F176" s="2">
        <f t="shared" si="111"/>
        <v>2647994</v>
      </c>
      <c r="G176" s="2">
        <f t="shared" si="111"/>
        <v>1489178</v>
      </c>
      <c r="H176" s="2">
        <f t="shared" si="111"/>
        <v>1695863</v>
      </c>
      <c r="I176" s="2">
        <f t="shared" si="111"/>
        <v>1920151.9999999998</v>
      </c>
      <c r="J176" s="2">
        <f t="shared" si="111"/>
        <v>2142506</v>
      </c>
      <c r="K176" s="2">
        <f t="shared" si="111"/>
        <v>2370343</v>
      </c>
      <c r="L176" s="2">
        <f t="shared" si="111"/>
        <v>2604637</v>
      </c>
      <c r="M176" s="2">
        <f t="shared" si="111"/>
        <v>2785317</v>
      </c>
      <c r="N176" s="2">
        <f t="shared" si="111"/>
        <v>3110606</v>
      </c>
      <c r="O176" s="2">
        <f t="shared" si="111"/>
        <v>3456099</v>
      </c>
      <c r="P176" s="2">
        <f t="shared" si="111"/>
        <v>3536528</v>
      </c>
      <c r="Q176" s="2">
        <f t="shared" si="111"/>
        <v>3915113</v>
      </c>
    </row>
    <row r="177" spans="1:17" hidden="1" x14ac:dyDescent="0.25">
      <c r="A177" s="5" t="s">
        <v>58</v>
      </c>
      <c r="B177" s="2"/>
    </row>
    <row r="178" spans="1:17" hidden="1" x14ac:dyDescent="0.25">
      <c r="A178" s="11" t="s">
        <v>38</v>
      </c>
      <c r="B178" s="2">
        <f t="shared" si="106"/>
        <v>0</v>
      </c>
      <c r="C178" s="2">
        <f>SUM(H178:Q178)</f>
        <v>10580168.647058822</v>
      </c>
      <c r="D178" s="15">
        <v>10580168.647058822</v>
      </c>
      <c r="E178" s="2">
        <f>9/17*SUM(E174:E175)</f>
        <v>1076205.1764705882</v>
      </c>
      <c r="F178" s="2">
        <f t="shared" ref="F178:Q178" si="112">9/17*SUM(F174:F175)</f>
        <v>827934.8823529412</v>
      </c>
      <c r="G178" s="2">
        <f t="shared" si="112"/>
        <v>1093662.5294117648</v>
      </c>
      <c r="H178" s="2">
        <f t="shared" si="112"/>
        <v>1026133.9411764706</v>
      </c>
      <c r="I178" s="2">
        <f t="shared" si="112"/>
        <v>1019730.1764705882</v>
      </c>
      <c r="J178" s="2">
        <f t="shared" si="112"/>
        <v>825474.70588235289</v>
      </c>
      <c r="K178" s="2">
        <f t="shared" si="112"/>
        <v>807572.1176470588</v>
      </c>
      <c r="L178" s="2">
        <f t="shared" si="112"/>
        <v>722963.1176470588</v>
      </c>
      <c r="M178" s="2">
        <f t="shared" si="112"/>
        <v>743242.76470588241</v>
      </c>
      <c r="N178" s="2">
        <f t="shared" si="112"/>
        <v>1285283.6470588236</v>
      </c>
      <c r="O178" s="2">
        <f t="shared" si="112"/>
        <v>1349681.294117647</v>
      </c>
      <c r="P178" s="2">
        <f t="shared" si="112"/>
        <v>1379484</v>
      </c>
      <c r="Q178" s="2">
        <f t="shared" si="112"/>
        <v>1420602.8823529412</v>
      </c>
    </row>
    <row r="179" spans="1:17" hidden="1" x14ac:dyDescent="0.25">
      <c r="A179" s="11" t="s">
        <v>39</v>
      </c>
      <c r="B179" s="2">
        <f t="shared" si="106"/>
        <v>0</v>
      </c>
      <c r="C179" s="2">
        <f>SUM(H179:Q179)</f>
        <v>9404594.3529411759</v>
      </c>
      <c r="D179" s="15">
        <v>9404594.3529411759</v>
      </c>
      <c r="E179" s="2">
        <f>8/17*SUM(E174:E175)</f>
        <v>956626.82352941181</v>
      </c>
      <c r="F179" s="2">
        <f t="shared" ref="F179:Q179" si="113">8/17*SUM(F174:F175)</f>
        <v>735942.1176470588</v>
      </c>
      <c r="G179" s="2">
        <f t="shared" si="113"/>
        <v>972144.4705882353</v>
      </c>
      <c r="H179" s="2">
        <f t="shared" si="113"/>
        <v>912119.0588235294</v>
      </c>
      <c r="I179" s="2">
        <f t="shared" si="113"/>
        <v>906426.82352941181</v>
      </c>
      <c r="J179" s="2">
        <f t="shared" si="113"/>
        <v>733755.29411764711</v>
      </c>
      <c r="K179" s="2">
        <f t="shared" si="113"/>
        <v>717841.8823529412</v>
      </c>
      <c r="L179" s="2">
        <f t="shared" si="113"/>
        <v>642633.8823529412</v>
      </c>
      <c r="M179" s="2">
        <f t="shared" si="113"/>
        <v>660660.23529411759</v>
      </c>
      <c r="N179" s="2">
        <f t="shared" si="113"/>
        <v>1142474.3529411764</v>
      </c>
      <c r="O179" s="2">
        <f t="shared" si="113"/>
        <v>1199716.705882353</v>
      </c>
      <c r="P179" s="2">
        <f t="shared" si="113"/>
        <v>1226208</v>
      </c>
      <c r="Q179" s="2">
        <f t="shared" si="113"/>
        <v>1262758.1176470588</v>
      </c>
    </row>
    <row r="180" spans="1:17" hidden="1" x14ac:dyDescent="0.25">
      <c r="A180" s="5" t="s">
        <v>59</v>
      </c>
      <c r="B180" s="2"/>
      <c r="D180" s="15"/>
    </row>
    <row r="181" spans="1:17" hidden="1" x14ac:dyDescent="0.25">
      <c r="A181" s="11" t="s">
        <v>38</v>
      </c>
      <c r="B181" s="2">
        <f t="shared" si="106"/>
        <v>0</v>
      </c>
      <c r="C181" s="2">
        <f>SUM(H181:Q181)</f>
        <v>9404594.3529411759</v>
      </c>
      <c r="D181" s="15">
        <v>9404594.3529411759</v>
      </c>
      <c r="E181" s="2">
        <f>E174-E178</f>
        <v>956626.82352941181</v>
      </c>
      <c r="F181" s="2">
        <f t="shared" ref="F181:Q182" si="114">F174-F178</f>
        <v>735942.1176470588</v>
      </c>
      <c r="G181" s="2">
        <f t="shared" si="114"/>
        <v>972144.47058823518</v>
      </c>
      <c r="H181" s="2">
        <f t="shared" si="114"/>
        <v>912119.0588235294</v>
      </c>
      <c r="I181" s="2">
        <f t="shared" si="114"/>
        <v>906426.82352941181</v>
      </c>
      <c r="J181" s="2">
        <f t="shared" si="114"/>
        <v>733755.29411764711</v>
      </c>
      <c r="K181" s="2">
        <f t="shared" si="114"/>
        <v>717841.8823529412</v>
      </c>
      <c r="L181" s="2">
        <f t="shared" si="114"/>
        <v>642633.8823529412</v>
      </c>
      <c r="M181" s="2">
        <f t="shared" si="114"/>
        <v>660660.23529411759</v>
      </c>
      <c r="N181" s="2">
        <f t="shared" si="114"/>
        <v>1142474.3529411764</v>
      </c>
      <c r="O181" s="2">
        <f t="shared" si="114"/>
        <v>1199716.705882353</v>
      </c>
      <c r="P181" s="2">
        <f t="shared" si="114"/>
        <v>1226208</v>
      </c>
      <c r="Q181" s="2">
        <f t="shared" si="114"/>
        <v>1262758.1176470588</v>
      </c>
    </row>
    <row r="182" spans="1:17" hidden="1" x14ac:dyDescent="0.25">
      <c r="A182" s="11" t="s">
        <v>39</v>
      </c>
      <c r="B182" s="2">
        <f t="shared" si="106"/>
        <v>0</v>
      </c>
      <c r="C182" s="2">
        <f>SUM(H182:Q182)</f>
        <v>-9404594.3529411759</v>
      </c>
      <c r="D182" s="15">
        <v>-9404594.3529411759</v>
      </c>
      <c r="E182" s="2">
        <f>E175-E179</f>
        <v>-956626.82352941181</v>
      </c>
      <c r="F182" s="2">
        <f t="shared" si="114"/>
        <v>-735942.1176470588</v>
      </c>
      <c r="G182" s="2">
        <f t="shared" si="114"/>
        <v>-972144.4705882353</v>
      </c>
      <c r="H182" s="2">
        <f t="shared" si="114"/>
        <v>-912119.0588235294</v>
      </c>
      <c r="I182" s="2">
        <f t="shared" si="114"/>
        <v>-906426.82352941181</v>
      </c>
      <c r="J182" s="2">
        <f t="shared" si="114"/>
        <v>-733755.29411764711</v>
      </c>
      <c r="K182" s="2">
        <f t="shared" si="114"/>
        <v>-717841.8823529412</v>
      </c>
      <c r="L182" s="2">
        <f t="shared" si="114"/>
        <v>-642633.8823529412</v>
      </c>
      <c r="M182" s="2">
        <f t="shared" si="114"/>
        <v>-660660.23529411759</v>
      </c>
      <c r="N182" s="2">
        <f t="shared" si="114"/>
        <v>-1142474.3529411764</v>
      </c>
      <c r="O182" s="2">
        <f t="shared" si="114"/>
        <v>-1199716.705882353</v>
      </c>
      <c r="P182" s="2">
        <f t="shared" si="114"/>
        <v>-1226208</v>
      </c>
      <c r="Q182" s="2">
        <f t="shared" si="114"/>
        <v>-1262758.1176470588</v>
      </c>
    </row>
  </sheetData>
  <pageMargins left="0.45" right="0.45" top="0.5" bottom="0.5" header="0.3" footer="0.3"/>
  <pageSetup scale="54" fitToHeight="2" orientation="landscape" horizontalDpi="1200" verticalDpi="1200" r:id="rId1"/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2850F-BD35-4225-90C2-0AB6EED4CDEB}">
  <dimension ref="A1:Q182"/>
  <sheetViews>
    <sheetView zoomScaleNormal="100" workbookViewId="0">
      <pane xSplit="1" ySplit="15" topLeftCell="B66" activePane="bottomRight" state="frozen"/>
      <selection pane="topRight" activeCell="B1" sqref="B1"/>
      <selection pane="bottomLeft" activeCell="A16" sqref="A16"/>
      <selection pane="bottomRight"/>
    </sheetView>
  </sheetViews>
  <sheetFormatPr defaultRowHeight="13.8" x14ac:dyDescent="0.25"/>
  <cols>
    <col min="1" max="1" width="43.69921875" customWidth="1"/>
    <col min="2" max="2" width="12.69921875" customWidth="1"/>
    <col min="3" max="4" width="12.5" customWidth="1"/>
    <col min="5" max="5" width="10.3984375" customWidth="1"/>
    <col min="6" max="6" width="11.09765625" customWidth="1"/>
    <col min="7" max="7" width="12.09765625" customWidth="1"/>
    <col min="8" max="17" width="10.3984375" customWidth="1"/>
  </cols>
  <sheetData>
    <row r="1" spans="1:17" x14ac:dyDescent="0.25">
      <c r="A1" t="s">
        <v>63</v>
      </c>
    </row>
    <row r="2" spans="1:17" x14ac:dyDescent="0.25">
      <c r="A2" t="s">
        <v>64</v>
      </c>
      <c r="G2" s="8" t="s">
        <v>77</v>
      </c>
    </row>
    <row r="3" spans="1:17" x14ac:dyDescent="0.25">
      <c r="A3" s="30" t="s">
        <v>85</v>
      </c>
      <c r="B3" s="21" t="s">
        <v>76</v>
      </c>
      <c r="C3" s="21" t="s">
        <v>80</v>
      </c>
      <c r="E3" s="13" t="s">
        <v>65</v>
      </c>
      <c r="F3" s="6">
        <f>(Q17/H17)^(1/9)-1</f>
        <v>3.5000001095475408E-2</v>
      </c>
      <c r="G3" s="8" t="s">
        <v>78</v>
      </c>
    </row>
    <row r="4" spans="1:17" x14ac:dyDescent="0.25">
      <c r="A4" s="30" t="s">
        <v>115</v>
      </c>
      <c r="B4" s="17">
        <v>1.84E-2</v>
      </c>
      <c r="C4" s="17">
        <v>0</v>
      </c>
      <c r="E4" s="13" t="s">
        <v>67</v>
      </c>
      <c r="F4" s="17">
        <v>0</v>
      </c>
      <c r="G4" s="2">
        <f>C17-C18-C20-G5</f>
        <v>0</v>
      </c>
      <c r="H4" s="16">
        <f>(1+$F$4)</f>
        <v>1</v>
      </c>
      <c r="I4" s="16">
        <f t="shared" ref="I4:Q4" si="0">H4*(1+$F$4)</f>
        <v>1</v>
      </c>
      <c r="J4" s="16">
        <f t="shared" si="0"/>
        <v>1</v>
      </c>
      <c r="K4" s="16">
        <f t="shared" si="0"/>
        <v>1</v>
      </c>
      <c r="L4" s="16">
        <f t="shared" si="0"/>
        <v>1</v>
      </c>
      <c r="M4" s="16">
        <f t="shared" si="0"/>
        <v>1</v>
      </c>
      <c r="N4" s="16">
        <f t="shared" si="0"/>
        <v>1</v>
      </c>
      <c r="O4" s="16">
        <f t="shared" si="0"/>
        <v>1</v>
      </c>
      <c r="P4" s="16">
        <f t="shared" si="0"/>
        <v>1</v>
      </c>
      <c r="Q4" s="16">
        <f t="shared" si="0"/>
        <v>1</v>
      </c>
    </row>
    <row r="5" spans="1:17" x14ac:dyDescent="0.25">
      <c r="A5" s="30" t="s">
        <v>116</v>
      </c>
      <c r="B5" s="17">
        <v>0.38381999999999999</v>
      </c>
      <c r="C5" s="17">
        <v>0.31440008800000002</v>
      </c>
      <c r="E5" s="13" t="s">
        <v>66</v>
      </c>
      <c r="F5" s="17">
        <v>0</v>
      </c>
      <c r="G5" s="2">
        <f>-SUM(H19:Q19)*F5</f>
        <v>0</v>
      </c>
    </row>
    <row r="6" spans="1:17" ht="14.4" thickBot="1" x14ac:dyDescent="0.3">
      <c r="A6" s="30" t="s">
        <v>117</v>
      </c>
      <c r="B6" s="19">
        <v>6</v>
      </c>
      <c r="C6" s="19">
        <v>6</v>
      </c>
      <c r="E6" s="13" t="s">
        <v>73</v>
      </c>
      <c r="F6" s="19">
        <v>6</v>
      </c>
      <c r="G6" s="2">
        <f>SUM(H38:Q38)-SUM(H39:Q39)</f>
        <v>0</v>
      </c>
    </row>
    <row r="7" spans="1:17" ht="14.4" thickBot="1" x14ac:dyDescent="0.3">
      <c r="B7" s="19">
        <v>30</v>
      </c>
      <c r="C7" s="19">
        <v>30</v>
      </c>
      <c r="E7" s="13" t="s">
        <v>72</v>
      </c>
      <c r="F7" s="23">
        <v>30</v>
      </c>
      <c r="G7" s="24">
        <f>SUM(H40:Q40)-SUM(H41:Q41)</f>
        <v>19779372.2508948</v>
      </c>
    </row>
    <row r="8" spans="1:17" x14ac:dyDescent="0.25">
      <c r="B8" s="17">
        <v>1</v>
      </c>
      <c r="C8" s="17">
        <v>1</v>
      </c>
      <c r="E8" s="13" t="s">
        <v>74</v>
      </c>
      <c r="F8" s="17">
        <v>0</v>
      </c>
      <c r="G8" s="2">
        <f>SUM(H27:Q27)-SUM(H26:Q26)</f>
        <v>0</v>
      </c>
    </row>
    <row r="9" spans="1:17" x14ac:dyDescent="0.25">
      <c r="B9" s="17">
        <v>1</v>
      </c>
      <c r="C9" s="17">
        <v>1</v>
      </c>
      <c r="E9" s="13" t="s">
        <v>68</v>
      </c>
      <c r="F9" s="17">
        <v>0</v>
      </c>
      <c r="G9" s="2">
        <f>SUM(H29:Q29)-SUM(H28:Q28)</f>
        <v>0</v>
      </c>
    </row>
    <row r="10" spans="1:17" x14ac:dyDescent="0.25">
      <c r="B10" s="17">
        <v>1</v>
      </c>
      <c r="C10" s="17">
        <v>1</v>
      </c>
      <c r="E10" s="13" t="s">
        <v>71</v>
      </c>
      <c r="F10" s="17">
        <v>0</v>
      </c>
      <c r="G10" s="2">
        <f>SUM(H50:Q50)-SUM(H49:Q49)</f>
        <v>0</v>
      </c>
    </row>
    <row r="11" spans="1:17" x14ac:dyDescent="0.25">
      <c r="F11" s="13" t="s">
        <v>79</v>
      </c>
      <c r="G11" s="2">
        <f>SUM(G4:G10)</f>
        <v>19779372.2508948</v>
      </c>
    </row>
    <row r="13" spans="1:17" x14ac:dyDescent="0.25">
      <c r="B13" s="8"/>
      <c r="C13" s="8" t="s">
        <v>60</v>
      </c>
      <c r="G13" s="10" t="s">
        <v>50</v>
      </c>
      <c r="H13" s="10" t="s">
        <v>50</v>
      </c>
      <c r="I13" s="10" t="s">
        <v>50</v>
      </c>
      <c r="J13" s="10" t="s">
        <v>50</v>
      </c>
      <c r="K13" s="10" t="s">
        <v>50</v>
      </c>
      <c r="L13" s="10" t="s">
        <v>50</v>
      </c>
      <c r="M13" s="10" t="s">
        <v>50</v>
      </c>
      <c r="N13" s="10" t="s">
        <v>50</v>
      </c>
      <c r="O13" s="10" t="s">
        <v>50</v>
      </c>
      <c r="P13" s="10" t="s">
        <v>50</v>
      </c>
      <c r="Q13" s="10" t="s">
        <v>50</v>
      </c>
    </row>
    <row r="14" spans="1:17" x14ac:dyDescent="0.25">
      <c r="B14" s="8"/>
      <c r="C14" s="8" t="s">
        <v>61</v>
      </c>
      <c r="D14" s="20"/>
      <c r="E14" s="1" t="s">
        <v>1</v>
      </c>
      <c r="F14" s="1" t="s">
        <v>2</v>
      </c>
      <c r="G14" s="8" t="s">
        <v>3</v>
      </c>
      <c r="H14" s="8" t="s">
        <v>4</v>
      </c>
      <c r="I14" s="8" t="s">
        <v>5</v>
      </c>
      <c r="J14" s="8" t="s">
        <v>6</v>
      </c>
      <c r="K14" s="8" t="s">
        <v>7</v>
      </c>
      <c r="L14" s="8" t="s">
        <v>8</v>
      </c>
      <c r="M14" s="8" t="s">
        <v>9</v>
      </c>
      <c r="N14" s="8" t="s">
        <v>10</v>
      </c>
      <c r="O14" s="8" t="s">
        <v>11</v>
      </c>
      <c r="P14" s="8" t="s">
        <v>12</v>
      </c>
      <c r="Q14" s="8" t="s">
        <v>13</v>
      </c>
    </row>
    <row r="15" spans="1:17" x14ac:dyDescent="0.25">
      <c r="C15" s="9" t="s">
        <v>62</v>
      </c>
    </row>
    <row r="16" spans="1:17" x14ac:dyDescent="0.25">
      <c r="A16" t="s">
        <v>0</v>
      </c>
      <c r="C16" s="2">
        <f>SUM(H16:Q16)</f>
        <v>462527280</v>
      </c>
      <c r="E16" s="2">
        <f>E17+E22</f>
        <v>36004024</v>
      </c>
      <c r="F16" s="2">
        <f t="shared" ref="F16:L16" si="1">F17+F22</f>
        <v>38160150</v>
      </c>
      <c r="G16" s="2">
        <f t="shared" si="1"/>
        <v>39766378</v>
      </c>
      <c r="H16" s="2">
        <f t="shared" si="1"/>
        <v>40051327</v>
      </c>
      <c r="I16" s="2">
        <f t="shared" si="1"/>
        <v>41032269</v>
      </c>
      <c r="J16" s="2">
        <f t="shared" si="1"/>
        <v>42275602</v>
      </c>
      <c r="K16" s="2">
        <f t="shared" si="1"/>
        <v>43571249</v>
      </c>
      <c r="L16" s="2">
        <f t="shared" si="1"/>
        <v>45093704</v>
      </c>
      <c r="M16" s="2">
        <f>M17+M22</f>
        <v>46605009</v>
      </c>
      <c r="N16" s="2">
        <f t="shared" ref="N16:Q16" si="2">N17+N22</f>
        <v>48275792</v>
      </c>
      <c r="O16" s="2">
        <f t="shared" si="2"/>
        <v>50032413</v>
      </c>
      <c r="P16" s="2">
        <f t="shared" si="2"/>
        <v>51858519</v>
      </c>
      <c r="Q16" s="2">
        <f t="shared" si="2"/>
        <v>53731396</v>
      </c>
    </row>
    <row r="17" spans="1:17" x14ac:dyDescent="0.25">
      <c r="A17" t="s">
        <v>14</v>
      </c>
      <c r="B17" s="2"/>
      <c r="C17" s="2">
        <f>SUM(H17:Q17)</f>
        <v>428189422</v>
      </c>
      <c r="E17" s="2">
        <f>E18+E20</f>
        <v>32804469</v>
      </c>
      <c r="F17" s="2">
        <f>F18+F20</f>
        <v>33950127</v>
      </c>
      <c r="G17" s="2">
        <f t="shared" ref="G17:Q17" si="3">G18+G20</f>
        <v>35197184</v>
      </c>
      <c r="H17" s="2">
        <f t="shared" si="3"/>
        <v>36499452</v>
      </c>
      <c r="I17" s="2">
        <f t="shared" si="3"/>
        <v>37776933</v>
      </c>
      <c r="J17" s="2">
        <f t="shared" si="3"/>
        <v>39099125</v>
      </c>
      <c r="K17" s="2">
        <f t="shared" si="3"/>
        <v>40467595</v>
      </c>
      <c r="L17" s="2">
        <f t="shared" si="3"/>
        <v>41883961</v>
      </c>
      <c r="M17" s="2">
        <f t="shared" si="3"/>
        <v>43349899</v>
      </c>
      <c r="N17" s="2">
        <f t="shared" si="3"/>
        <v>44867146</v>
      </c>
      <c r="O17" s="2">
        <f t="shared" si="3"/>
        <v>46437496</v>
      </c>
      <c r="P17" s="2">
        <f t="shared" si="3"/>
        <v>48062808</v>
      </c>
      <c r="Q17" s="2">
        <f t="shared" si="3"/>
        <v>49745007</v>
      </c>
    </row>
    <row r="18" spans="1:17" x14ac:dyDescent="0.25">
      <c r="A18" s="5" t="s">
        <v>38</v>
      </c>
      <c r="B18" s="2"/>
      <c r="C18" s="2">
        <f>SUM(H18:Q18)</f>
        <v>283414771.95979822</v>
      </c>
      <c r="E18" s="2">
        <f t="shared" ref="E18:F18" si="4">E19</f>
        <v>21738379.833028864</v>
      </c>
      <c r="F18" s="2">
        <f t="shared" si="4"/>
        <v>22471287.255926628</v>
      </c>
      <c r="G18" s="2">
        <f>G19</f>
        <v>23296703.198303338</v>
      </c>
      <c r="H18" s="2">
        <f>H19*H$4*(1-$F$5)</f>
        <v>24158662.810772568</v>
      </c>
      <c r="I18" s="2">
        <f t="shared" ref="I18:Q18" si="5">I19*I$4*(1-$F$5)</f>
        <v>25004216.128290005</v>
      </c>
      <c r="J18" s="2">
        <f t="shared" si="5"/>
        <v>25879363.25924148</v>
      </c>
      <c r="K18" s="2">
        <f t="shared" si="5"/>
        <v>26785141.386996876</v>
      </c>
      <c r="L18" s="2">
        <f t="shared" si="5"/>
        <v>27722621.451372709</v>
      </c>
      <c r="M18" s="2">
        <f t="shared" si="5"/>
        <v>28692912.781869899</v>
      </c>
      <c r="N18" s="2">
        <f t="shared" si="5"/>
        <v>29697165.08334709</v>
      </c>
      <c r="O18" s="2">
        <f t="shared" si="5"/>
        <v>30736565.788456216</v>
      </c>
      <c r="P18" s="2">
        <f t="shared" si="5"/>
        <v>31812345.352771383</v>
      </c>
      <c r="Q18" s="2">
        <f t="shared" si="5"/>
        <v>32925777.916679982</v>
      </c>
    </row>
    <row r="19" spans="1:17" x14ac:dyDescent="0.25">
      <c r="A19" s="11" t="s">
        <v>69</v>
      </c>
      <c r="B19" s="2"/>
      <c r="C19" s="2"/>
      <c r="E19" s="15">
        <v>21738379.833028864</v>
      </c>
      <c r="F19" s="15">
        <v>22471287.255926628</v>
      </c>
      <c r="G19" s="15">
        <v>23296703.198303338</v>
      </c>
      <c r="H19" s="15">
        <v>24158662.810772568</v>
      </c>
      <c r="I19" s="15">
        <v>25004216.128290005</v>
      </c>
      <c r="J19" s="15">
        <v>25879363.25924148</v>
      </c>
      <c r="K19" s="15">
        <v>26785141.386996876</v>
      </c>
      <c r="L19" s="15">
        <v>27722621.451372709</v>
      </c>
      <c r="M19" s="15">
        <v>28692912.781869899</v>
      </c>
      <c r="N19" s="15">
        <v>29697165.08334709</v>
      </c>
      <c r="O19" s="15">
        <v>30736565.788456216</v>
      </c>
      <c r="P19" s="15">
        <v>31812345.352771383</v>
      </c>
      <c r="Q19" s="15">
        <v>32925777.916679982</v>
      </c>
    </row>
    <row r="20" spans="1:17" x14ac:dyDescent="0.25">
      <c r="A20" s="5" t="s">
        <v>39</v>
      </c>
      <c r="B20" s="2"/>
      <c r="C20" s="2">
        <f>SUM(H20:Q20)</f>
        <v>144774650.04020178</v>
      </c>
      <c r="E20" s="2">
        <f t="shared" ref="E20:F20" si="6">E21</f>
        <v>11066089.166971136</v>
      </c>
      <c r="F20" s="2">
        <f t="shared" si="6"/>
        <v>11478839.744073372</v>
      </c>
      <c r="G20" s="2">
        <f>G21</f>
        <v>11900480.801696662</v>
      </c>
      <c r="H20" s="2">
        <f>H21*H$4</f>
        <v>12340789.189227432</v>
      </c>
      <c r="I20" s="2">
        <f t="shared" ref="I20:Q20" si="7">I21*I$4</f>
        <v>12772716.871709995</v>
      </c>
      <c r="J20" s="2">
        <f t="shared" si="7"/>
        <v>13219761.74075852</v>
      </c>
      <c r="K20" s="2">
        <f t="shared" si="7"/>
        <v>13682453.613003124</v>
      </c>
      <c r="L20" s="2">
        <f t="shared" si="7"/>
        <v>14161339.548627291</v>
      </c>
      <c r="M20" s="2">
        <f t="shared" si="7"/>
        <v>14656986.218130101</v>
      </c>
      <c r="N20" s="2">
        <f t="shared" si="7"/>
        <v>15169980.91665291</v>
      </c>
      <c r="O20" s="2">
        <f t="shared" si="7"/>
        <v>15700930.211543784</v>
      </c>
      <c r="P20" s="2">
        <f t="shared" si="7"/>
        <v>16250462.647228617</v>
      </c>
      <c r="Q20" s="2">
        <f t="shared" si="7"/>
        <v>16819229.083320018</v>
      </c>
    </row>
    <row r="21" spans="1:17" x14ac:dyDescent="0.25">
      <c r="A21" s="11" t="s">
        <v>69</v>
      </c>
      <c r="B21" s="2"/>
      <c r="C21" s="2"/>
      <c r="E21" s="15">
        <v>11066089.166971136</v>
      </c>
      <c r="F21" s="15">
        <v>11478839.744073372</v>
      </c>
      <c r="G21" s="15">
        <v>11900480.801696662</v>
      </c>
      <c r="H21" s="15">
        <v>12340789.189227432</v>
      </c>
      <c r="I21" s="15">
        <v>12772716.871709995</v>
      </c>
      <c r="J21" s="15">
        <v>13219761.74075852</v>
      </c>
      <c r="K21" s="15">
        <v>13682453.613003124</v>
      </c>
      <c r="L21" s="15">
        <v>14161339.548627291</v>
      </c>
      <c r="M21" s="15">
        <v>14656986.218130101</v>
      </c>
      <c r="N21" s="15">
        <v>15169980.91665291</v>
      </c>
      <c r="O21" s="15">
        <v>15700930.211543784</v>
      </c>
      <c r="P21" s="15">
        <v>16250462.647228617</v>
      </c>
      <c r="Q21" s="15">
        <v>16819229.083320018</v>
      </c>
    </row>
    <row r="22" spans="1:17" x14ac:dyDescent="0.25">
      <c r="A22" t="s">
        <v>15</v>
      </c>
      <c r="B22" s="2"/>
      <c r="C22" s="2">
        <f t="shared" ref="C22" si="8">SUM(H22:Q22)</f>
        <v>34337858</v>
      </c>
      <c r="E22" s="15">
        <v>3199555</v>
      </c>
      <c r="F22" s="15">
        <v>4210023</v>
      </c>
      <c r="G22" s="15">
        <v>4569194</v>
      </c>
      <c r="H22" s="15">
        <v>3551875</v>
      </c>
      <c r="I22" s="15">
        <v>3255336</v>
      </c>
      <c r="J22" s="15">
        <v>3176477</v>
      </c>
      <c r="K22" s="15">
        <v>3103654</v>
      </c>
      <c r="L22" s="15">
        <v>3209743</v>
      </c>
      <c r="M22" s="15">
        <v>3255110</v>
      </c>
      <c r="N22" s="15">
        <v>3408646</v>
      </c>
      <c r="O22" s="15">
        <v>3594917</v>
      </c>
      <c r="P22" s="15">
        <v>3795711</v>
      </c>
      <c r="Q22" s="15">
        <v>3986389</v>
      </c>
    </row>
    <row r="23" spans="1:17" x14ac:dyDescent="0.25">
      <c r="B23" s="2"/>
      <c r="C23" s="2"/>
    </row>
    <row r="24" spans="1:17" x14ac:dyDescent="0.25">
      <c r="A24" t="s">
        <v>18</v>
      </c>
      <c r="B24" s="2"/>
      <c r="C24" s="2">
        <f t="shared" ref="C24:C32" si="9">SUM(H24:Q24)</f>
        <v>399703205</v>
      </c>
      <c r="E24" s="2">
        <f>E25+E26+E28</f>
        <v>30410672</v>
      </c>
      <c r="F24" s="2">
        <f t="shared" ref="F24:Q24" si="10">F25+F26+F28</f>
        <v>32775257</v>
      </c>
      <c r="G24" s="2">
        <f t="shared" si="10"/>
        <v>35912287</v>
      </c>
      <c r="H24" s="2">
        <f t="shared" si="10"/>
        <v>38461139</v>
      </c>
      <c r="I24" s="2">
        <f t="shared" si="10"/>
        <v>39891606</v>
      </c>
      <c r="J24" s="2">
        <f t="shared" si="10"/>
        <v>40784504</v>
      </c>
      <c r="K24" s="2">
        <f t="shared" si="10"/>
        <v>39943028</v>
      </c>
      <c r="L24" s="2">
        <f t="shared" si="10"/>
        <v>39727586</v>
      </c>
      <c r="M24" s="2">
        <f t="shared" si="10"/>
        <v>38214461</v>
      </c>
      <c r="N24" s="2">
        <f t="shared" si="10"/>
        <v>39000912</v>
      </c>
      <c r="O24" s="2">
        <f t="shared" si="10"/>
        <v>40020168</v>
      </c>
      <c r="P24" s="2">
        <f t="shared" si="10"/>
        <v>41195374</v>
      </c>
      <c r="Q24" s="2">
        <f t="shared" si="10"/>
        <v>42464427</v>
      </c>
    </row>
    <row r="25" spans="1:17" x14ac:dyDescent="0.25">
      <c r="A25" t="s">
        <v>19</v>
      </c>
      <c r="B25" s="2"/>
      <c r="C25" s="2">
        <f t="shared" si="9"/>
        <v>379718442</v>
      </c>
      <c r="E25" s="15">
        <v>28377840</v>
      </c>
      <c r="F25" s="15">
        <v>31211380</v>
      </c>
      <c r="G25" s="15">
        <v>33846480</v>
      </c>
      <c r="H25" s="15">
        <v>36522886</v>
      </c>
      <c r="I25" s="15">
        <v>37965449</v>
      </c>
      <c r="J25" s="15">
        <v>39225274</v>
      </c>
      <c r="K25" s="15">
        <v>38417614</v>
      </c>
      <c r="L25" s="15">
        <v>38361989</v>
      </c>
      <c r="M25" s="15">
        <v>36810558</v>
      </c>
      <c r="N25" s="15">
        <v>36573154</v>
      </c>
      <c r="O25" s="15">
        <v>37470770</v>
      </c>
      <c r="P25" s="15">
        <v>38589682</v>
      </c>
      <c r="Q25" s="15">
        <v>39781066</v>
      </c>
    </row>
    <row r="26" spans="1:17" x14ac:dyDescent="0.25">
      <c r="A26" t="s">
        <v>16</v>
      </c>
      <c r="B26" s="2"/>
      <c r="C26" s="2">
        <f t="shared" si="9"/>
        <v>14888563</v>
      </c>
      <c r="E26" s="2">
        <v>1569279</v>
      </c>
      <c r="F26" s="2">
        <v>1135247</v>
      </c>
      <c r="G26" s="2">
        <v>1660574</v>
      </c>
      <c r="H26" s="2">
        <f>H27*(1-$F$8)</f>
        <v>1412561</v>
      </c>
      <c r="I26" s="2">
        <f t="shared" ref="I26:Q26" si="11">I27*(1-$F$8)</f>
        <v>1367066</v>
      </c>
      <c r="J26" s="2">
        <f t="shared" si="11"/>
        <v>1078427</v>
      </c>
      <c r="K26" s="2">
        <f t="shared" si="11"/>
        <v>1022073</v>
      </c>
      <c r="L26" s="2">
        <f t="shared" si="11"/>
        <v>875025</v>
      </c>
      <c r="M26" s="2">
        <f t="shared" si="11"/>
        <v>946298</v>
      </c>
      <c r="N26" s="2">
        <f t="shared" si="11"/>
        <v>1928729</v>
      </c>
      <c r="O26" s="2">
        <f t="shared" si="11"/>
        <v>2031595</v>
      </c>
      <c r="P26" s="2">
        <f t="shared" si="11"/>
        <v>2087469</v>
      </c>
      <c r="Q26" s="2">
        <f t="shared" si="11"/>
        <v>2139320</v>
      </c>
    </row>
    <row r="27" spans="1:17" x14ac:dyDescent="0.25">
      <c r="A27" s="3" t="s">
        <v>69</v>
      </c>
      <c r="B27" s="2"/>
      <c r="C27" s="2">
        <f t="shared" si="9"/>
        <v>14888563</v>
      </c>
      <c r="E27" s="15">
        <v>1569279</v>
      </c>
      <c r="F27" s="15">
        <v>1135247</v>
      </c>
      <c r="G27" s="15">
        <v>1660574</v>
      </c>
      <c r="H27" s="15">
        <v>1412561</v>
      </c>
      <c r="I27" s="15">
        <v>1367066</v>
      </c>
      <c r="J27" s="15">
        <v>1078427</v>
      </c>
      <c r="K27" s="15">
        <v>1022073</v>
      </c>
      <c r="L27" s="15">
        <v>875025</v>
      </c>
      <c r="M27" s="15">
        <v>946298</v>
      </c>
      <c r="N27" s="15">
        <v>1928729</v>
      </c>
      <c r="O27" s="15">
        <v>2031595</v>
      </c>
      <c r="P27" s="15">
        <v>2087469</v>
      </c>
      <c r="Q27" s="15">
        <v>2139320</v>
      </c>
    </row>
    <row r="28" spans="1:17" x14ac:dyDescent="0.25">
      <c r="A28" t="s">
        <v>17</v>
      </c>
      <c r="B28" s="2"/>
      <c r="C28" s="2">
        <f t="shared" si="9"/>
        <v>5096200</v>
      </c>
      <c r="E28" s="2">
        <v>463553</v>
      </c>
      <c r="F28" s="2">
        <v>428630</v>
      </c>
      <c r="G28" s="2">
        <v>405233</v>
      </c>
      <c r="H28" s="2">
        <f>H29*(1-$F$9)</f>
        <v>525692</v>
      </c>
      <c r="I28" s="2">
        <f t="shared" ref="I28:Q28" si="12">I29*(1-$F$9)</f>
        <v>559091</v>
      </c>
      <c r="J28" s="2">
        <f t="shared" si="12"/>
        <v>480803</v>
      </c>
      <c r="K28" s="2">
        <f t="shared" si="12"/>
        <v>503341</v>
      </c>
      <c r="L28" s="2">
        <f t="shared" si="12"/>
        <v>490572</v>
      </c>
      <c r="M28" s="2">
        <f t="shared" si="12"/>
        <v>457605</v>
      </c>
      <c r="N28" s="2">
        <f t="shared" si="12"/>
        <v>499029</v>
      </c>
      <c r="O28" s="2">
        <f t="shared" si="12"/>
        <v>517803</v>
      </c>
      <c r="P28" s="2">
        <f t="shared" si="12"/>
        <v>518223</v>
      </c>
      <c r="Q28" s="2">
        <f t="shared" si="12"/>
        <v>544041</v>
      </c>
    </row>
    <row r="29" spans="1:17" x14ac:dyDescent="0.25">
      <c r="A29" s="3" t="s">
        <v>69</v>
      </c>
      <c r="B29" s="2"/>
      <c r="C29" s="2">
        <f t="shared" si="9"/>
        <v>5096200</v>
      </c>
      <c r="E29" s="15">
        <v>463553</v>
      </c>
      <c r="F29" s="15">
        <v>428630</v>
      </c>
      <c r="G29" s="15">
        <v>405233</v>
      </c>
      <c r="H29" s="15">
        <v>525692</v>
      </c>
      <c r="I29" s="15">
        <v>559091</v>
      </c>
      <c r="J29" s="15">
        <v>480803</v>
      </c>
      <c r="K29" s="15">
        <v>503341</v>
      </c>
      <c r="L29" s="15">
        <v>490572</v>
      </c>
      <c r="M29" s="15">
        <v>457605</v>
      </c>
      <c r="N29" s="15">
        <v>499029</v>
      </c>
      <c r="O29" s="15">
        <v>517803</v>
      </c>
      <c r="P29" s="15">
        <v>518223</v>
      </c>
      <c r="Q29" s="15">
        <v>544041</v>
      </c>
    </row>
    <row r="30" spans="1:17" x14ac:dyDescent="0.25">
      <c r="A30" t="s">
        <v>21</v>
      </c>
      <c r="B30" s="2"/>
      <c r="C30" s="2">
        <f t="shared" si="9"/>
        <v>-13003278</v>
      </c>
      <c r="E30" s="33"/>
      <c r="F30" s="15">
        <v>-863757</v>
      </c>
      <c r="G30" s="15">
        <v>-555924</v>
      </c>
      <c r="H30" s="15">
        <v>-751368</v>
      </c>
      <c r="I30" s="15">
        <v>-853444</v>
      </c>
      <c r="J30" s="15">
        <v>-868945</v>
      </c>
      <c r="K30" s="15">
        <v>-1612799</v>
      </c>
      <c r="L30" s="15">
        <v>-1568622</v>
      </c>
      <c r="M30" s="15">
        <v>-1495366</v>
      </c>
      <c r="N30" s="15">
        <v>-1471350</v>
      </c>
      <c r="O30" s="15">
        <v>-1465601</v>
      </c>
      <c r="P30" s="15">
        <v>-1465601</v>
      </c>
      <c r="Q30" s="15">
        <v>-1450182</v>
      </c>
    </row>
    <row r="31" spans="1:17" x14ac:dyDescent="0.25">
      <c r="A31" t="s">
        <v>20</v>
      </c>
      <c r="B31" s="2"/>
      <c r="C31" s="2">
        <f t="shared" si="9"/>
        <v>-9562433</v>
      </c>
      <c r="E31" s="15">
        <v>-3000000</v>
      </c>
      <c r="F31" s="15">
        <v>-3000000</v>
      </c>
      <c r="G31" s="15">
        <v>-2307833</v>
      </c>
      <c r="H31" s="15"/>
      <c r="I31" s="15"/>
      <c r="J31" s="15">
        <v>-8131055</v>
      </c>
      <c r="K31" s="33"/>
      <c r="L31" s="15">
        <v>-1431378</v>
      </c>
      <c r="M31" s="33"/>
      <c r="N31" s="33"/>
      <c r="O31" s="33"/>
      <c r="P31" s="33"/>
      <c r="Q31" s="33"/>
    </row>
    <row r="32" spans="1:17" x14ac:dyDescent="0.25">
      <c r="A32" t="s">
        <v>28</v>
      </c>
      <c r="B32" s="2"/>
      <c r="C32" s="2">
        <f t="shared" si="9"/>
        <v>40258364</v>
      </c>
      <c r="E32" s="2">
        <f>E16-E24+E30+E31</f>
        <v>2593352</v>
      </c>
      <c r="F32" s="2">
        <f t="shared" ref="F32:Q32" si="13">F16-F24+F30+F31</f>
        <v>1521136</v>
      </c>
      <c r="G32" s="2">
        <f t="shared" si="13"/>
        <v>990334</v>
      </c>
      <c r="H32" s="2">
        <f>H16-H24+H30+H31</f>
        <v>838820</v>
      </c>
      <c r="I32" s="2">
        <f t="shared" si="13"/>
        <v>287219</v>
      </c>
      <c r="J32" s="2">
        <f t="shared" si="13"/>
        <v>-7508902</v>
      </c>
      <c r="K32" s="2">
        <f t="shared" si="13"/>
        <v>2015422</v>
      </c>
      <c r="L32" s="2">
        <f t="shared" si="13"/>
        <v>2366118</v>
      </c>
      <c r="M32" s="2">
        <f t="shared" si="13"/>
        <v>6895182</v>
      </c>
      <c r="N32" s="2">
        <f t="shared" si="13"/>
        <v>7803530</v>
      </c>
      <c r="O32" s="2">
        <f t="shared" si="13"/>
        <v>8546644</v>
      </c>
      <c r="P32" s="2">
        <f t="shared" si="13"/>
        <v>9197544</v>
      </c>
      <c r="Q32" s="2">
        <f t="shared" si="13"/>
        <v>9816787</v>
      </c>
    </row>
    <row r="33" spans="1:17" x14ac:dyDescent="0.25">
      <c r="A33" t="s">
        <v>27</v>
      </c>
      <c r="B33" s="2"/>
      <c r="C33" s="2"/>
      <c r="D33" s="2">
        <v>18117184</v>
      </c>
      <c r="E33" s="2">
        <f>D33+E32</f>
        <v>20710536</v>
      </c>
      <c r="F33" s="2">
        <f t="shared" ref="F33:Q33" si="14">E33+F32</f>
        <v>22231672</v>
      </c>
      <c r="G33" s="2">
        <f t="shared" si="14"/>
        <v>23222006</v>
      </c>
      <c r="H33" s="2">
        <f t="shared" si="14"/>
        <v>24060826</v>
      </c>
      <c r="I33" s="2">
        <f t="shared" si="14"/>
        <v>24348045</v>
      </c>
      <c r="J33" s="2">
        <f t="shared" si="14"/>
        <v>16839143</v>
      </c>
      <c r="K33" s="2">
        <f t="shared" si="14"/>
        <v>18854565</v>
      </c>
      <c r="L33" s="2">
        <f t="shared" si="14"/>
        <v>21220683</v>
      </c>
      <c r="M33" s="2">
        <f t="shared" si="14"/>
        <v>28115865</v>
      </c>
      <c r="N33" s="2">
        <f t="shared" si="14"/>
        <v>35919395</v>
      </c>
      <c r="O33" s="2">
        <f t="shared" si="14"/>
        <v>44466039</v>
      </c>
      <c r="P33" s="2">
        <f t="shared" si="14"/>
        <v>53663583</v>
      </c>
      <c r="Q33" s="2">
        <f t="shared" si="14"/>
        <v>63480370</v>
      </c>
    </row>
    <row r="34" spans="1:17" x14ac:dyDescent="0.25">
      <c r="B34" s="2"/>
      <c r="C34" s="2"/>
      <c r="E34" s="2"/>
      <c r="G34" s="2">
        <f>G33+G54</f>
        <v>32899504</v>
      </c>
      <c r="Q34" s="2">
        <f>Q33+Q54</f>
        <v>90920370.2508948</v>
      </c>
    </row>
    <row r="35" spans="1:17" x14ac:dyDescent="0.25">
      <c r="B35" s="2"/>
      <c r="C35" s="2"/>
    </row>
    <row r="36" spans="1:17" x14ac:dyDescent="0.25">
      <c r="A36" t="s">
        <v>22</v>
      </c>
      <c r="B36" s="2"/>
      <c r="C36" s="2">
        <f t="shared" ref="C36:C53" si="15">SUM(H36:Q36)</f>
        <v>32009900.250894807</v>
      </c>
      <c r="E36" s="2">
        <f>E37+E42</f>
        <v>2087110</v>
      </c>
      <c r="F36" s="2">
        <f t="shared" ref="F36:Q36" si="16">F37+F42</f>
        <v>1890959</v>
      </c>
      <c r="G36" s="2">
        <f t="shared" si="16"/>
        <v>1247814</v>
      </c>
      <c r="H36" s="2">
        <f t="shared" si="16"/>
        <v>3153742.264314441</v>
      </c>
      <c r="I36" s="2">
        <f t="shared" si="16"/>
        <v>3164150.1137866788</v>
      </c>
      <c r="J36" s="2">
        <f t="shared" si="16"/>
        <v>3174591.1850621747</v>
      </c>
      <c r="K36" s="2">
        <f t="shared" si="16"/>
        <v>3185067.54817288</v>
      </c>
      <c r="L36" s="2">
        <f t="shared" si="16"/>
        <v>3195578.2733818507</v>
      </c>
      <c r="M36" s="2">
        <f t="shared" si="16"/>
        <v>3206123.4311840106</v>
      </c>
      <c r="N36" s="2">
        <f t="shared" si="16"/>
        <v>3216704.0923069189</v>
      </c>
      <c r="O36" s="2">
        <f t="shared" si="16"/>
        <v>3227319.3277115314</v>
      </c>
      <c r="P36" s="2">
        <f t="shared" si="16"/>
        <v>3237969.2085929797</v>
      </c>
      <c r="Q36" s="2">
        <f t="shared" si="16"/>
        <v>3248654.8063813373</v>
      </c>
    </row>
    <row r="37" spans="1:17" x14ac:dyDescent="0.25">
      <c r="A37" s="3" t="s">
        <v>36</v>
      </c>
      <c r="B37" s="2"/>
      <c r="C37" s="2">
        <f t="shared" si="15"/>
        <v>31044373.292410627</v>
      </c>
      <c r="E37" s="2">
        <f t="shared" ref="E37:G37" si="17">E38+E40</f>
        <v>1098957</v>
      </c>
      <c r="F37" s="2">
        <f t="shared" si="17"/>
        <v>1102583.5581</v>
      </c>
      <c r="G37" s="2">
        <f t="shared" si="17"/>
        <v>1106222.0838417301</v>
      </c>
      <c r="H37" s="2">
        <f>H38+H40</f>
        <v>3058614.8810328487</v>
      </c>
      <c r="I37" s="2">
        <f t="shared" ref="I37:Q37" si="18">I38+I40</f>
        <v>3068708.3101402572</v>
      </c>
      <c r="J37" s="2">
        <f t="shared" si="18"/>
        <v>3078835.04756372</v>
      </c>
      <c r="K37" s="2">
        <f t="shared" si="18"/>
        <v>3088995.2032206808</v>
      </c>
      <c r="L37" s="2">
        <f t="shared" si="18"/>
        <v>3099188.8873913097</v>
      </c>
      <c r="M37" s="2">
        <f t="shared" si="18"/>
        <v>3109416.2107197009</v>
      </c>
      <c r="N37" s="2">
        <f t="shared" si="18"/>
        <v>3119677.2842150768</v>
      </c>
      <c r="O37" s="2">
        <f t="shared" si="18"/>
        <v>3129972.2192529864</v>
      </c>
      <c r="P37" s="2">
        <f t="shared" si="18"/>
        <v>3140301.1275765216</v>
      </c>
      <c r="Q37" s="2">
        <f t="shared" si="18"/>
        <v>3150664.1212975248</v>
      </c>
    </row>
    <row r="38" spans="1:17" x14ac:dyDescent="0.25">
      <c r="A38" s="5" t="s">
        <v>38</v>
      </c>
      <c r="B38" s="2"/>
      <c r="C38" s="2">
        <f t="shared" si="15"/>
        <v>6320157.9787921244</v>
      </c>
      <c r="E38" s="2">
        <f>E39</f>
        <v>616562.9125378984</v>
      </c>
      <c r="F38" s="2">
        <f t="shared" ref="F38:G38" si="19">F39</f>
        <v>618597.5701492735</v>
      </c>
      <c r="G38" s="2">
        <f t="shared" si="19"/>
        <v>620638.94213076623</v>
      </c>
      <c r="H38" s="2">
        <f>H39*($F$6/6)</f>
        <v>622687.05063979782</v>
      </c>
      <c r="I38" s="2">
        <f t="shared" ref="I38:Q38" si="20">I39*($F$6/6)</f>
        <v>624741.91790690913</v>
      </c>
      <c r="J38" s="2">
        <f t="shared" si="20"/>
        <v>626803.56623600191</v>
      </c>
      <c r="K38" s="2">
        <f t="shared" si="20"/>
        <v>628872.01800458087</v>
      </c>
      <c r="L38" s="2">
        <f t="shared" si="20"/>
        <v>630947.29566399613</v>
      </c>
      <c r="M38" s="2">
        <f t="shared" si="20"/>
        <v>633029.42173968733</v>
      </c>
      <c r="N38" s="2">
        <f t="shared" si="20"/>
        <v>635118.41883142828</v>
      </c>
      <c r="O38" s="2">
        <f t="shared" si="20"/>
        <v>637214.30961357208</v>
      </c>
      <c r="P38" s="2">
        <f t="shared" si="20"/>
        <v>639317.11683529697</v>
      </c>
      <c r="Q38" s="2">
        <f t="shared" si="20"/>
        <v>641426.86332085344</v>
      </c>
    </row>
    <row r="39" spans="1:17" x14ac:dyDescent="0.25">
      <c r="A39" s="11" t="s">
        <v>69</v>
      </c>
      <c r="B39" s="2"/>
      <c r="C39" s="2">
        <f t="shared" si="15"/>
        <v>6320157.9787921244</v>
      </c>
      <c r="E39" s="15">
        <v>616562.9125378984</v>
      </c>
      <c r="F39" s="15">
        <v>618597.5701492735</v>
      </c>
      <c r="G39" s="15">
        <v>620638.94213076623</v>
      </c>
      <c r="H39" s="15">
        <v>622687.05063979782</v>
      </c>
      <c r="I39" s="15">
        <v>624741.91790690913</v>
      </c>
      <c r="J39" s="15">
        <v>626803.56623600191</v>
      </c>
      <c r="K39" s="15">
        <v>628872.01800458087</v>
      </c>
      <c r="L39" s="15">
        <v>630947.29566399613</v>
      </c>
      <c r="M39" s="15">
        <v>633029.42173968733</v>
      </c>
      <c r="N39" s="15">
        <v>635118.41883142828</v>
      </c>
      <c r="O39" s="15">
        <v>637214.30961357208</v>
      </c>
      <c r="P39" s="15">
        <v>639317.11683529697</v>
      </c>
      <c r="Q39" s="15">
        <v>641426.86332085344</v>
      </c>
    </row>
    <row r="40" spans="1:17" x14ac:dyDescent="0.25">
      <c r="A40" s="5" t="s">
        <v>39</v>
      </c>
      <c r="B40" s="2"/>
      <c r="C40" s="2">
        <f t="shared" si="15"/>
        <v>24724215.3136185</v>
      </c>
      <c r="E40" s="2">
        <f>E41</f>
        <v>482394.0874621016</v>
      </c>
      <c r="F40" s="2">
        <f t="shared" ref="F40:G40" si="21">F41</f>
        <v>483985.98795072653</v>
      </c>
      <c r="G40" s="2">
        <f t="shared" si="21"/>
        <v>485583.14171096392</v>
      </c>
      <c r="H40" s="2">
        <f>H41*($F$7/6)</f>
        <v>2435927.8303930508</v>
      </c>
      <c r="I40" s="2">
        <f t="shared" ref="I40:Q40" si="22">I41*($F$7/6)</f>
        <v>2443966.392233348</v>
      </c>
      <c r="J40" s="2">
        <f t="shared" si="22"/>
        <v>2452031.4813277181</v>
      </c>
      <c r="K40" s="2">
        <f t="shared" si="22"/>
        <v>2460123.1852161</v>
      </c>
      <c r="L40" s="2">
        <f t="shared" si="22"/>
        <v>2468241.5917273136</v>
      </c>
      <c r="M40" s="2">
        <f t="shared" si="22"/>
        <v>2476386.7889800137</v>
      </c>
      <c r="N40" s="2">
        <f t="shared" si="22"/>
        <v>2484558.8653836483</v>
      </c>
      <c r="O40" s="2">
        <f t="shared" si="22"/>
        <v>2492757.9096394144</v>
      </c>
      <c r="P40" s="2">
        <f t="shared" si="22"/>
        <v>2500984.0107412245</v>
      </c>
      <c r="Q40" s="2">
        <f t="shared" si="22"/>
        <v>2509237.2579766712</v>
      </c>
    </row>
    <row r="41" spans="1:17" x14ac:dyDescent="0.25">
      <c r="A41" s="11" t="s">
        <v>69</v>
      </c>
      <c r="B41" s="2"/>
      <c r="C41" s="2">
        <f t="shared" si="15"/>
        <v>4944843.0627237</v>
      </c>
      <c r="E41" s="15">
        <v>482394.0874621016</v>
      </c>
      <c r="F41" s="15">
        <v>483985.98795072653</v>
      </c>
      <c r="G41" s="15">
        <v>485583.14171096392</v>
      </c>
      <c r="H41" s="15">
        <v>487185.56607861014</v>
      </c>
      <c r="I41" s="15">
        <v>488793.27844666957</v>
      </c>
      <c r="J41" s="15">
        <v>490406.29626554367</v>
      </c>
      <c r="K41" s="15">
        <v>492024.63704321999</v>
      </c>
      <c r="L41" s="15">
        <v>493648.31834546267</v>
      </c>
      <c r="M41" s="15">
        <v>495277.35779600276</v>
      </c>
      <c r="N41" s="15">
        <v>496911.77307672962</v>
      </c>
      <c r="O41" s="15">
        <v>498551.58192788286</v>
      </c>
      <c r="P41" s="15">
        <v>500196.80214824493</v>
      </c>
      <c r="Q41" s="15">
        <v>501847.45159533422</v>
      </c>
    </row>
    <row r="42" spans="1:17" x14ac:dyDescent="0.25">
      <c r="A42" s="3" t="s">
        <v>37</v>
      </c>
      <c r="B42" s="2"/>
      <c r="C42" s="2">
        <f t="shared" si="15"/>
        <v>965526.95848417562</v>
      </c>
      <c r="E42" s="15">
        <v>988153</v>
      </c>
      <c r="F42" s="15">
        <v>788375.44189999998</v>
      </c>
      <c r="G42" s="15">
        <v>141591.91615826986</v>
      </c>
      <c r="H42" s="15">
        <v>95127.383281592047</v>
      </c>
      <c r="I42" s="15">
        <v>95441.803646421293</v>
      </c>
      <c r="J42" s="15">
        <v>95756.137498454424</v>
      </c>
      <c r="K42" s="15">
        <v>96072.344952199142</v>
      </c>
      <c r="L42" s="15">
        <v>96389.385990541195</v>
      </c>
      <c r="M42" s="15">
        <v>96707.22046430991</v>
      </c>
      <c r="N42" s="15">
        <v>97026.808091842104</v>
      </c>
      <c r="O42" s="15">
        <v>97347.108458545059</v>
      </c>
      <c r="P42" s="15">
        <v>97668.081016458105</v>
      </c>
      <c r="Q42" s="15">
        <v>97990.685083812336</v>
      </c>
    </row>
    <row r="43" spans="1:17" x14ac:dyDescent="0.25">
      <c r="A43" t="s">
        <v>23</v>
      </c>
      <c r="B43" s="2"/>
      <c r="C43" s="2">
        <f t="shared" si="15"/>
        <v>22565711</v>
      </c>
      <c r="E43" s="2">
        <f>-E30-E31</f>
        <v>3000000</v>
      </c>
      <c r="F43" s="2">
        <f t="shared" ref="F43:Q43" si="23">-F30-F31</f>
        <v>3863757</v>
      </c>
      <c r="G43" s="2">
        <f t="shared" si="23"/>
        <v>2863757</v>
      </c>
      <c r="H43" s="2">
        <f t="shared" si="23"/>
        <v>751368</v>
      </c>
      <c r="I43" s="2">
        <f t="shared" si="23"/>
        <v>853444</v>
      </c>
      <c r="J43" s="2">
        <f t="shared" si="23"/>
        <v>9000000</v>
      </c>
      <c r="K43" s="2">
        <f t="shared" si="23"/>
        <v>1612799</v>
      </c>
      <c r="L43" s="2">
        <f t="shared" si="23"/>
        <v>3000000</v>
      </c>
      <c r="M43" s="2">
        <f t="shared" si="23"/>
        <v>1495366</v>
      </c>
      <c r="N43" s="2">
        <f t="shared" si="23"/>
        <v>1471350</v>
      </c>
      <c r="O43" s="2">
        <f t="shared" si="23"/>
        <v>1465601</v>
      </c>
      <c r="P43" s="2">
        <f t="shared" si="23"/>
        <v>1465601</v>
      </c>
      <c r="Q43" s="2">
        <f t="shared" si="23"/>
        <v>1450182</v>
      </c>
    </row>
    <row r="44" spans="1:17" x14ac:dyDescent="0.25">
      <c r="B44" s="2"/>
      <c r="C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t="s">
        <v>24</v>
      </c>
      <c r="B45" s="2"/>
      <c r="C45" s="2">
        <f t="shared" si="15"/>
        <v>36813109</v>
      </c>
      <c r="E45" s="2">
        <f>SUM(E46:E49,E51)</f>
        <v>2051432</v>
      </c>
      <c r="F45" s="2">
        <f t="shared" ref="F45:Q45" si="24">SUM(F46:F49,F51)</f>
        <v>1414051</v>
      </c>
      <c r="G45" s="2">
        <f t="shared" si="24"/>
        <v>9786887</v>
      </c>
      <c r="H45" s="2">
        <f t="shared" si="24"/>
        <v>2387890</v>
      </c>
      <c r="I45" s="2">
        <f t="shared" si="24"/>
        <v>10611641</v>
      </c>
      <c r="J45" s="2">
        <f t="shared" si="24"/>
        <v>10605014</v>
      </c>
      <c r="K45" s="2">
        <f t="shared" si="24"/>
        <v>560850</v>
      </c>
      <c r="L45" s="2">
        <f t="shared" si="24"/>
        <v>6510707</v>
      </c>
      <c r="M45" s="2">
        <f t="shared" si="24"/>
        <v>2195325</v>
      </c>
      <c r="N45" s="2">
        <f t="shared" si="24"/>
        <v>901185</v>
      </c>
      <c r="O45" s="2">
        <f t="shared" si="24"/>
        <v>707220</v>
      </c>
      <c r="P45" s="2">
        <f t="shared" si="24"/>
        <v>2113437</v>
      </c>
      <c r="Q45" s="2">
        <f t="shared" si="24"/>
        <v>219840</v>
      </c>
    </row>
    <row r="46" spans="1:17" x14ac:dyDescent="0.25">
      <c r="A46" s="3" t="s">
        <v>43</v>
      </c>
      <c r="B46" s="2"/>
      <c r="C46" s="2">
        <f t="shared" si="15"/>
        <v>8900000</v>
      </c>
      <c r="E46" s="2"/>
      <c r="F46" s="2"/>
      <c r="G46" s="15">
        <v>500000</v>
      </c>
      <c r="H46" s="15"/>
      <c r="I46" s="15">
        <v>7000000</v>
      </c>
      <c r="J46" s="15">
        <v>1900000</v>
      </c>
      <c r="K46" s="2"/>
      <c r="L46" s="2"/>
      <c r="M46" s="2"/>
      <c r="N46" s="2"/>
      <c r="O46" s="2"/>
      <c r="P46" s="2"/>
      <c r="Q46" s="2"/>
    </row>
    <row r="47" spans="1:17" x14ac:dyDescent="0.25">
      <c r="A47" s="3" t="s">
        <v>48</v>
      </c>
      <c r="B47" s="2"/>
      <c r="C47" s="2">
        <f>SUM(H47:Q47)</f>
        <v>1606603</v>
      </c>
      <c r="E47" s="15">
        <v>320835</v>
      </c>
      <c r="F47" s="15">
        <v>320982</v>
      </c>
      <c r="G47" s="15">
        <v>321001</v>
      </c>
      <c r="H47" s="15">
        <v>320890</v>
      </c>
      <c r="I47" s="15">
        <v>321641</v>
      </c>
      <c r="J47" s="15">
        <v>321264</v>
      </c>
      <c r="K47" s="15">
        <v>321737</v>
      </c>
      <c r="L47" s="15">
        <v>321071</v>
      </c>
      <c r="M47">
        <v>0</v>
      </c>
      <c r="N47">
        <v>0</v>
      </c>
      <c r="O47">
        <v>0</v>
      </c>
      <c r="P47">
        <v>0</v>
      </c>
      <c r="Q47">
        <v>0</v>
      </c>
    </row>
    <row r="48" spans="1:17" x14ac:dyDescent="0.25">
      <c r="A48" s="3" t="s">
        <v>44</v>
      </c>
      <c r="B48" s="2"/>
      <c r="C48" s="2">
        <f t="shared" si="15"/>
        <v>0</v>
      </c>
      <c r="E48" s="2"/>
      <c r="F48" s="2"/>
      <c r="G48" s="15">
        <v>3693010</v>
      </c>
      <c r="H48" s="2"/>
      <c r="K48" s="2"/>
      <c r="L48" s="2"/>
      <c r="M48" s="2"/>
      <c r="N48" s="2"/>
      <c r="O48" s="2"/>
      <c r="P48" s="2"/>
      <c r="Q48" s="2"/>
    </row>
    <row r="49" spans="1:17" x14ac:dyDescent="0.25">
      <c r="A49" s="3" t="s">
        <v>41</v>
      </c>
      <c r="B49" s="2"/>
      <c r="C49" s="2">
        <f t="shared" si="15"/>
        <v>11100000</v>
      </c>
      <c r="E49" s="2"/>
      <c r="F49" s="2"/>
      <c r="G49" s="2">
        <f>G50</f>
        <v>300000</v>
      </c>
      <c r="H49" s="2">
        <f>H50*(1-$F$10)</f>
        <v>0</v>
      </c>
      <c r="I49" s="2">
        <f t="shared" ref="I49:J49" si="25">I50*(1-$F$10)</f>
        <v>3100000</v>
      </c>
      <c r="J49" s="2">
        <f t="shared" si="25"/>
        <v>8000000</v>
      </c>
      <c r="K49" s="2"/>
      <c r="L49" s="2"/>
      <c r="M49" s="2"/>
      <c r="N49" s="2"/>
      <c r="O49" s="2"/>
      <c r="P49" s="2"/>
      <c r="Q49" s="2"/>
    </row>
    <row r="50" spans="1:17" x14ac:dyDescent="0.25">
      <c r="A50" s="5" t="s">
        <v>69</v>
      </c>
      <c r="B50" s="2"/>
      <c r="C50" s="2">
        <f t="shared" si="15"/>
        <v>11100000</v>
      </c>
      <c r="E50" s="2"/>
      <c r="F50" s="2"/>
      <c r="G50" s="15">
        <v>300000</v>
      </c>
      <c r="H50" s="15"/>
      <c r="I50" s="15">
        <v>3100000</v>
      </c>
      <c r="J50" s="15">
        <v>8000000</v>
      </c>
      <c r="K50" s="2"/>
      <c r="L50" s="2"/>
      <c r="M50" s="2"/>
      <c r="N50" s="2"/>
      <c r="O50" s="2"/>
      <c r="P50" s="2"/>
      <c r="Q50" s="2"/>
    </row>
    <row r="51" spans="1:17" x14ac:dyDescent="0.25">
      <c r="A51" s="3" t="s">
        <v>42</v>
      </c>
      <c r="B51" s="2"/>
      <c r="C51" s="2">
        <f t="shared" si="15"/>
        <v>15206506</v>
      </c>
      <c r="E51" s="15">
        <v>1730597</v>
      </c>
      <c r="F51" s="15">
        <v>1093069</v>
      </c>
      <c r="G51" s="15">
        <v>4972876</v>
      </c>
      <c r="H51" s="15">
        <v>2067000</v>
      </c>
      <c r="I51" s="15">
        <v>190000</v>
      </c>
      <c r="J51" s="15">
        <v>383750</v>
      </c>
      <c r="K51" s="15">
        <v>239113</v>
      </c>
      <c r="L51" s="15">
        <v>6189636</v>
      </c>
      <c r="M51" s="15">
        <v>2195325</v>
      </c>
      <c r="N51" s="15">
        <v>901185</v>
      </c>
      <c r="O51" s="15">
        <v>707220</v>
      </c>
      <c r="P51" s="15">
        <v>2113437</v>
      </c>
      <c r="Q51" s="15">
        <v>219840</v>
      </c>
    </row>
    <row r="53" spans="1:17" x14ac:dyDescent="0.25">
      <c r="A53" t="s">
        <v>26</v>
      </c>
      <c r="B53" s="2"/>
      <c r="C53" s="2">
        <f t="shared" si="15"/>
        <v>17762502.2508948</v>
      </c>
      <c r="E53" s="2">
        <f>E36+E43-E45</f>
        <v>3035678</v>
      </c>
      <c r="F53" s="2">
        <f t="shared" ref="F53:Q53" si="26">F36+F43-F45</f>
        <v>4340665</v>
      </c>
      <c r="G53" s="2">
        <f t="shared" si="26"/>
        <v>-5675316</v>
      </c>
      <c r="H53" s="2">
        <f t="shared" si="26"/>
        <v>1517220.264314441</v>
      </c>
      <c r="I53" s="2">
        <f t="shared" si="26"/>
        <v>-6594046.8862133212</v>
      </c>
      <c r="J53" s="2">
        <f t="shared" si="26"/>
        <v>1569577.1850621738</v>
      </c>
      <c r="K53" s="2">
        <f t="shared" si="26"/>
        <v>4237016.54817288</v>
      </c>
      <c r="L53" s="2">
        <f t="shared" si="26"/>
        <v>-315128.72661814932</v>
      </c>
      <c r="M53" s="2">
        <f t="shared" si="26"/>
        <v>2506164.4311840106</v>
      </c>
      <c r="N53" s="2">
        <f t="shared" si="26"/>
        <v>3786869.0923069194</v>
      </c>
      <c r="O53" s="2">
        <f t="shared" si="26"/>
        <v>3985700.3277115319</v>
      </c>
      <c r="P53" s="2">
        <f t="shared" si="26"/>
        <v>2590133.2085929792</v>
      </c>
      <c r="Q53" s="2">
        <f t="shared" si="26"/>
        <v>4478996.8063813373</v>
      </c>
    </row>
    <row r="54" spans="1:17" x14ac:dyDescent="0.25">
      <c r="A54" t="s">
        <v>25</v>
      </c>
      <c r="B54" s="2"/>
      <c r="C54" s="2"/>
      <c r="D54" s="15">
        <v>7976471</v>
      </c>
      <c r="E54" s="2">
        <f>D54+E53</f>
        <v>11012149</v>
      </c>
      <c r="F54" s="2">
        <f>E54+F53</f>
        <v>15352814</v>
      </c>
      <c r="G54" s="2">
        <f t="shared" ref="G54:Q54" si="27">F54+G53</f>
        <v>9677498</v>
      </c>
      <c r="H54" s="2">
        <f t="shared" si="27"/>
        <v>11194718.264314441</v>
      </c>
      <c r="I54" s="2">
        <f t="shared" si="27"/>
        <v>4600671.3781011198</v>
      </c>
      <c r="J54" s="2">
        <f t="shared" si="27"/>
        <v>6170248.5631632935</v>
      </c>
      <c r="K54" s="2">
        <f t="shared" si="27"/>
        <v>10407265.111336173</v>
      </c>
      <c r="L54" s="2">
        <f t="shared" si="27"/>
        <v>10092136.384718023</v>
      </c>
      <c r="M54" s="2">
        <f t="shared" si="27"/>
        <v>12598300.815902034</v>
      </c>
      <c r="N54" s="2">
        <f t="shared" si="27"/>
        <v>16385169.908208953</v>
      </c>
      <c r="O54" s="2">
        <f t="shared" si="27"/>
        <v>20370870.235920485</v>
      </c>
      <c r="P54" s="2">
        <f t="shared" si="27"/>
        <v>22961003.444513462</v>
      </c>
      <c r="Q54" s="2">
        <f t="shared" si="27"/>
        <v>27440000.2508948</v>
      </c>
    </row>
    <row r="55" spans="1:17" x14ac:dyDescent="0.25">
      <c r="B55" s="2"/>
      <c r="C55" s="2"/>
      <c r="E55" s="2"/>
      <c r="F55" s="2"/>
      <c r="G55" s="2"/>
      <c r="H55" s="2"/>
      <c r="I55" s="2"/>
      <c r="J55" s="2"/>
      <c r="K55" s="2"/>
      <c r="L55" s="2"/>
    </row>
    <row r="56" spans="1:17" x14ac:dyDescent="0.25">
      <c r="B56" s="2"/>
      <c r="C56" s="2"/>
    </row>
    <row r="57" spans="1:17" x14ac:dyDescent="0.25">
      <c r="A57" t="s">
        <v>29</v>
      </c>
      <c r="B57" s="2"/>
      <c r="C57" s="2">
        <f t="shared" ref="C57:C58" si="28">SUM(H57:Q57)</f>
        <v>14888563</v>
      </c>
      <c r="E57" s="2">
        <f t="shared" ref="E57:Q57" si="29">E26</f>
        <v>1569279</v>
      </c>
      <c r="F57" s="2">
        <f t="shared" si="29"/>
        <v>1135247</v>
      </c>
      <c r="G57" s="2">
        <f t="shared" si="29"/>
        <v>1660574</v>
      </c>
      <c r="H57" s="2">
        <f t="shared" si="29"/>
        <v>1412561</v>
      </c>
      <c r="I57" s="2">
        <f t="shared" si="29"/>
        <v>1367066</v>
      </c>
      <c r="J57" s="2">
        <f t="shared" si="29"/>
        <v>1078427</v>
      </c>
      <c r="K57" s="2">
        <f t="shared" si="29"/>
        <v>1022073</v>
      </c>
      <c r="L57" s="2">
        <f t="shared" si="29"/>
        <v>875025</v>
      </c>
      <c r="M57" s="2">
        <f t="shared" si="29"/>
        <v>946298</v>
      </c>
      <c r="N57" s="2">
        <f t="shared" si="29"/>
        <v>1928729</v>
      </c>
      <c r="O57" s="2">
        <f t="shared" si="29"/>
        <v>2031595</v>
      </c>
      <c r="P57" s="2">
        <f t="shared" si="29"/>
        <v>2087469</v>
      </c>
      <c r="Q57" s="2">
        <f t="shared" si="29"/>
        <v>2139320</v>
      </c>
    </row>
    <row r="58" spans="1:17" x14ac:dyDescent="0.25">
      <c r="A58" t="s">
        <v>30</v>
      </c>
      <c r="B58" s="2"/>
      <c r="C58" s="2">
        <f t="shared" si="28"/>
        <v>20852321</v>
      </c>
      <c r="E58" s="2">
        <v>1753099</v>
      </c>
      <c r="F58" s="2">
        <v>1968360</v>
      </c>
      <c r="G58" s="2">
        <v>1130613</v>
      </c>
      <c r="H58" s="2">
        <v>1289561</v>
      </c>
      <c r="I58" s="2">
        <f>H60*I59</f>
        <v>1455599.9999999998</v>
      </c>
      <c r="J58" s="2">
        <f>I60*J59</f>
        <v>1613977</v>
      </c>
      <c r="K58" s="2">
        <f t="shared" ref="K58:Q58" si="30">J60*K59</f>
        <v>1778730</v>
      </c>
      <c r="L58" s="2">
        <f t="shared" si="30"/>
        <v>1944590</v>
      </c>
      <c r="M58" s="2">
        <f t="shared" si="30"/>
        <v>2125270</v>
      </c>
      <c r="N58" s="2">
        <f t="shared" si="30"/>
        <v>2378645</v>
      </c>
      <c r="O58" s="2">
        <f t="shared" si="30"/>
        <v>2654285</v>
      </c>
      <c r="P58" s="2">
        <f t="shared" si="30"/>
        <v>2657777</v>
      </c>
      <c r="Q58" s="2">
        <f t="shared" si="30"/>
        <v>2953886</v>
      </c>
    </row>
    <row r="59" spans="1:17" x14ac:dyDescent="0.25">
      <c r="A59" s="3" t="s">
        <v>70</v>
      </c>
      <c r="B59" s="2"/>
      <c r="C59" s="2"/>
      <c r="E59" s="2"/>
      <c r="F59" s="2"/>
      <c r="G59" s="2"/>
      <c r="H59" s="2"/>
      <c r="I59" s="18">
        <v>6.6397421685390617E-2</v>
      </c>
      <c r="J59" s="18">
        <v>6.5223830848191833E-2</v>
      </c>
      <c r="K59" s="18">
        <v>6.4828173068147921E-2</v>
      </c>
      <c r="L59" s="18">
        <v>6.4308604046687506E-2</v>
      </c>
      <c r="M59" s="18">
        <v>6.4289077635791073E-2</v>
      </c>
      <c r="N59" s="18">
        <v>6.5836471896141432E-2</v>
      </c>
      <c r="O59" s="18">
        <v>6.5640059858098163E-2</v>
      </c>
      <c r="P59" s="18">
        <v>5.8900914233073233E-2</v>
      </c>
      <c r="Q59" s="18">
        <v>5.9233986364106879E-2</v>
      </c>
    </row>
    <row r="60" spans="1:17" x14ac:dyDescent="0.25">
      <c r="A60" t="s">
        <v>31</v>
      </c>
      <c r="B60" s="2"/>
      <c r="C60" s="2"/>
      <c r="D60" s="2">
        <f>E60-SUM(E57:E58)</f>
        <v>10003244</v>
      </c>
      <c r="E60" s="2">
        <v>13325622</v>
      </c>
      <c r="F60" s="2">
        <f>E60+F57+F58</f>
        <v>16429229</v>
      </c>
      <c r="G60" s="2">
        <f t="shared" ref="G60:Q60" si="31">F60+G57+G58</f>
        <v>19220416</v>
      </c>
      <c r="H60" s="2">
        <f t="shared" si="31"/>
        <v>21922538</v>
      </c>
      <c r="I60" s="2">
        <f t="shared" si="31"/>
        <v>24745204</v>
      </c>
      <c r="J60" s="2">
        <f t="shared" si="31"/>
        <v>27437608</v>
      </c>
      <c r="K60" s="2">
        <f t="shared" si="31"/>
        <v>30238411</v>
      </c>
      <c r="L60" s="2">
        <f t="shared" si="31"/>
        <v>33058026</v>
      </c>
      <c r="M60" s="2">
        <f t="shared" si="31"/>
        <v>36129594</v>
      </c>
      <c r="N60" s="2">
        <f t="shared" si="31"/>
        <v>40436968</v>
      </c>
      <c r="O60" s="2">
        <f t="shared" si="31"/>
        <v>45122848</v>
      </c>
      <c r="P60" s="2">
        <f t="shared" si="31"/>
        <v>49868094</v>
      </c>
      <c r="Q60" s="2">
        <f t="shared" si="31"/>
        <v>54961300</v>
      </c>
    </row>
    <row r="61" spans="1:17" x14ac:dyDescent="0.25">
      <c r="B61" s="2"/>
      <c r="C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 t="e">
        <f>#REF!-#REF!</f>
        <v>#REF!</v>
      </c>
    </row>
    <row r="62" spans="1:17" x14ac:dyDescent="0.25">
      <c r="A62" t="s">
        <v>32</v>
      </c>
      <c r="B62" s="2"/>
      <c r="C62" s="2">
        <f t="shared" ref="C62:C63" si="32">SUM(H62:Q62)</f>
        <v>5096200</v>
      </c>
      <c r="E62" s="2">
        <f t="shared" ref="E62:Q62" si="33">E28</f>
        <v>463553</v>
      </c>
      <c r="F62" s="2">
        <f t="shared" si="33"/>
        <v>428630</v>
      </c>
      <c r="G62" s="2">
        <f t="shared" si="33"/>
        <v>405233</v>
      </c>
      <c r="H62" s="2">
        <f t="shared" si="33"/>
        <v>525692</v>
      </c>
      <c r="I62" s="2">
        <f t="shared" si="33"/>
        <v>559091</v>
      </c>
      <c r="J62" s="2">
        <f t="shared" si="33"/>
        <v>480803</v>
      </c>
      <c r="K62" s="2">
        <f t="shared" si="33"/>
        <v>503341</v>
      </c>
      <c r="L62" s="2">
        <f t="shared" si="33"/>
        <v>490572</v>
      </c>
      <c r="M62" s="2">
        <f t="shared" si="33"/>
        <v>457605</v>
      </c>
      <c r="N62" s="2">
        <f t="shared" si="33"/>
        <v>499029</v>
      </c>
      <c r="O62" s="2">
        <f t="shared" si="33"/>
        <v>517803</v>
      </c>
      <c r="P62" s="2">
        <f t="shared" si="33"/>
        <v>518223</v>
      </c>
      <c r="Q62" s="2">
        <f t="shared" si="33"/>
        <v>544041</v>
      </c>
    </row>
    <row r="63" spans="1:17" x14ac:dyDescent="0.25">
      <c r="A63" t="s">
        <v>33</v>
      </c>
      <c r="B63" s="2"/>
      <c r="C63" s="2">
        <f t="shared" si="32"/>
        <v>6684843</v>
      </c>
      <c r="E63" s="2">
        <v>617074</v>
      </c>
      <c r="F63" s="2">
        <v>679634</v>
      </c>
      <c r="G63" s="2">
        <v>358565</v>
      </c>
      <c r="H63" s="2">
        <v>406302</v>
      </c>
      <c r="I63" s="2">
        <f>H65*I64</f>
        <v>464552</v>
      </c>
      <c r="J63" s="2">
        <f>I65*J64</f>
        <v>528529</v>
      </c>
      <c r="K63" s="2">
        <f t="shared" ref="K63:Q63" si="34">J65*K64</f>
        <v>591613</v>
      </c>
      <c r="L63" s="2">
        <f t="shared" si="34"/>
        <v>660047</v>
      </c>
      <c r="M63" s="2">
        <f t="shared" si="34"/>
        <v>660047</v>
      </c>
      <c r="N63" s="2">
        <f t="shared" si="34"/>
        <v>731961</v>
      </c>
      <c r="O63" s="2">
        <f t="shared" si="34"/>
        <v>801814</v>
      </c>
      <c r="P63" s="2">
        <f t="shared" si="34"/>
        <v>878751</v>
      </c>
      <c r="Q63" s="2">
        <f t="shared" si="34"/>
        <v>961227</v>
      </c>
    </row>
    <row r="64" spans="1:17" x14ac:dyDescent="0.25">
      <c r="A64" s="3" t="s">
        <v>70</v>
      </c>
      <c r="B64" s="2"/>
      <c r="C64" s="2"/>
      <c r="E64" s="2"/>
      <c r="F64" s="2"/>
      <c r="G64" s="2"/>
      <c r="H64" s="2"/>
      <c r="I64" s="18">
        <v>6.2500033634573543E-2</v>
      </c>
      <c r="J64" s="18">
        <v>6.2499948264471077E-2</v>
      </c>
      <c r="K64" s="18">
        <v>6.250003301357529E-2</v>
      </c>
      <c r="L64" s="18">
        <v>6.2499970409318192E-2</v>
      </c>
      <c r="M64" s="18">
        <v>5.635947475343632E-2</v>
      </c>
      <c r="N64" s="18">
        <v>5.7055062940076208E-2</v>
      </c>
      <c r="O64" s="18">
        <v>5.7027949750846692E-2</v>
      </c>
      <c r="P64" s="18">
        <v>5.7137311776254765E-2</v>
      </c>
      <c r="Q64" s="18">
        <v>5.7295666841851056E-2</v>
      </c>
    </row>
    <row r="65" spans="1:17" x14ac:dyDescent="0.25">
      <c r="A65" t="s">
        <v>34</v>
      </c>
      <c r="B65" s="2"/>
      <c r="C65" s="2"/>
      <c r="D65" s="2">
        <f>E65-SUM(E62:E63)</f>
        <v>3548145</v>
      </c>
      <c r="E65" s="2">
        <v>4628772</v>
      </c>
      <c r="F65" s="2">
        <f t="shared" ref="F65:Q65" si="35">E65+F62+F63</f>
        <v>5737036</v>
      </c>
      <c r="G65" s="2">
        <f t="shared" si="35"/>
        <v>6500834</v>
      </c>
      <c r="H65" s="2">
        <f t="shared" si="35"/>
        <v>7432828</v>
      </c>
      <c r="I65" s="2">
        <f t="shared" si="35"/>
        <v>8456471</v>
      </c>
      <c r="J65" s="2">
        <f t="shared" si="35"/>
        <v>9465803</v>
      </c>
      <c r="K65" s="2">
        <f t="shared" si="35"/>
        <v>10560757</v>
      </c>
      <c r="L65" s="2">
        <f t="shared" si="35"/>
        <v>11711376</v>
      </c>
      <c r="M65" s="2">
        <f t="shared" si="35"/>
        <v>12829028</v>
      </c>
      <c r="N65" s="2">
        <f t="shared" si="35"/>
        <v>14060018</v>
      </c>
      <c r="O65" s="2">
        <f t="shared" si="35"/>
        <v>15379635</v>
      </c>
      <c r="P65" s="2">
        <f t="shared" si="35"/>
        <v>16776609</v>
      </c>
      <c r="Q65" s="2">
        <f t="shared" si="35"/>
        <v>18281877</v>
      </c>
    </row>
    <row r="66" spans="1:17" x14ac:dyDescent="0.25">
      <c r="B66" s="2"/>
      <c r="C66" s="2"/>
    </row>
    <row r="67" spans="1:17" x14ac:dyDescent="0.25">
      <c r="A67" t="s">
        <v>127</v>
      </c>
      <c r="B67" s="2"/>
      <c r="C67" s="2"/>
    </row>
    <row r="68" spans="1:17" x14ac:dyDescent="0.25">
      <c r="B68" s="35" t="s">
        <v>90</v>
      </c>
      <c r="C68" s="13" t="s">
        <v>91</v>
      </c>
      <c r="D68" s="13" t="s">
        <v>92</v>
      </c>
    </row>
    <row r="69" spans="1:17" x14ac:dyDescent="0.25">
      <c r="A69" t="s">
        <v>108</v>
      </c>
      <c r="B69" s="2">
        <f>SUM(C69:D69)</f>
        <v>459233795.29241061</v>
      </c>
      <c r="C69" s="2">
        <f>SUM(C70:C71)</f>
        <v>289734929.93859035</v>
      </c>
      <c r="D69" s="2">
        <f>SUM(D70:D71)</f>
        <v>169498865.35382029</v>
      </c>
    </row>
    <row r="70" spans="1:17" x14ac:dyDescent="0.25">
      <c r="A70" s="3" t="s">
        <v>109</v>
      </c>
      <c r="B70" s="2">
        <f>SUM(C70:D70)</f>
        <v>428189422</v>
      </c>
      <c r="C70" s="2">
        <f>C84</f>
        <v>283414771.95979822</v>
      </c>
      <c r="D70" s="2">
        <f>D84</f>
        <v>144774650.04020178</v>
      </c>
    </row>
    <row r="71" spans="1:17" x14ac:dyDescent="0.25">
      <c r="A71" s="3" t="s">
        <v>36</v>
      </c>
      <c r="B71" s="2">
        <f>SUM(C71:D71)</f>
        <v>31044373.292410623</v>
      </c>
      <c r="C71" s="2">
        <f>C86</f>
        <v>6320157.9787921244</v>
      </c>
      <c r="D71" s="2">
        <f>D86</f>
        <v>24724215.3136185</v>
      </c>
    </row>
    <row r="72" spans="1:17" x14ac:dyDescent="0.25">
      <c r="A72" s="7" t="s">
        <v>110</v>
      </c>
      <c r="B72" s="2">
        <f t="shared" ref="B72:B77" si="36">SUM(C72:D72)</f>
        <v>-381228166.04151583</v>
      </c>
      <c r="C72" s="2">
        <f>SUM(C73:C74)</f>
        <v>-197870959.90433192</v>
      </c>
      <c r="D72" s="2">
        <f>SUM(D73:D74)</f>
        <v>-183357206.13718393</v>
      </c>
    </row>
    <row r="73" spans="1:17" x14ac:dyDescent="0.25">
      <c r="A73" s="3" t="s">
        <v>111</v>
      </c>
      <c r="B73" s="2">
        <f t="shared" si="36"/>
        <v>-416531551</v>
      </c>
      <c r="C73" s="2">
        <f>-C89</f>
        <v>-216560987.23529413</v>
      </c>
      <c r="D73" s="2">
        <f>-D89</f>
        <v>-199970563.7647059</v>
      </c>
    </row>
    <row r="74" spans="1:17" x14ac:dyDescent="0.25">
      <c r="A74" s="3" t="s">
        <v>112</v>
      </c>
      <c r="B74" s="2">
        <f t="shared" si="36"/>
        <v>35303384.958484173</v>
      </c>
      <c r="C74" s="2">
        <f>C85+C87</f>
        <v>18690027.330962211</v>
      </c>
      <c r="D74" s="2">
        <f>D85+D87</f>
        <v>16613357.627521966</v>
      </c>
    </row>
    <row r="75" spans="1:17" ht="14.4" thickBot="1" x14ac:dyDescent="0.3">
      <c r="A75" s="3"/>
      <c r="B75" s="34" t="s">
        <v>101</v>
      </c>
      <c r="C75" s="34" t="s">
        <v>101</v>
      </c>
      <c r="D75" s="34" t="s">
        <v>101</v>
      </c>
    </row>
    <row r="76" spans="1:17" ht="14.4" thickBot="1" x14ac:dyDescent="0.3">
      <c r="A76" t="s">
        <v>60</v>
      </c>
      <c r="B76" s="2">
        <f t="shared" si="36"/>
        <v>78005629.250894785</v>
      </c>
      <c r="C76" s="31">
        <f>C69+C72</f>
        <v>91863970.034258425</v>
      </c>
      <c r="D76" s="31">
        <f>D69+D72</f>
        <v>-13858340.78336364</v>
      </c>
    </row>
    <row r="77" spans="1:17" ht="14.4" thickBot="1" x14ac:dyDescent="0.3">
      <c r="A77" t="s">
        <v>113</v>
      </c>
      <c r="B77" s="31">
        <f t="shared" si="36"/>
        <v>-19984763</v>
      </c>
      <c r="C77" s="2">
        <f>-C101-C104</f>
        <v>-19984763</v>
      </c>
      <c r="D77" s="2">
        <f>-D101-D104</f>
        <v>0</v>
      </c>
    </row>
    <row r="78" spans="1:17" ht="14.4" thickBot="1" x14ac:dyDescent="0.3">
      <c r="B78" s="34" t="s">
        <v>101</v>
      </c>
      <c r="C78" s="34" t="s">
        <v>101</v>
      </c>
      <c r="D78" s="34" t="s">
        <v>101</v>
      </c>
    </row>
    <row r="79" spans="1:17" ht="14.4" thickBot="1" x14ac:dyDescent="0.3">
      <c r="A79" s="7" t="s">
        <v>114</v>
      </c>
      <c r="B79" s="31">
        <f>B69+B72+B77</f>
        <v>58020866.250894785</v>
      </c>
      <c r="C79" s="2">
        <f t="shared" ref="C79:D79" si="37">C69+C72+C77</f>
        <v>71879207.034258425</v>
      </c>
      <c r="D79" s="2">
        <f t="shared" si="37"/>
        <v>-13858340.78336364</v>
      </c>
    </row>
    <row r="80" spans="1:17" x14ac:dyDescent="0.25">
      <c r="B80" s="2"/>
      <c r="C80" s="2"/>
    </row>
    <row r="81" spans="1:5" x14ac:dyDescent="0.25">
      <c r="E81" s="13"/>
    </row>
    <row r="82" spans="1:5" x14ac:dyDescent="0.25">
      <c r="A82" t="s">
        <v>102</v>
      </c>
      <c r="B82" s="2"/>
    </row>
    <row r="83" spans="1:5" x14ac:dyDescent="0.25">
      <c r="A83" t="s">
        <v>93</v>
      </c>
      <c r="B83" s="36">
        <f>SUM(B84:B87)</f>
        <v>494537180.25089478</v>
      </c>
      <c r="C83" s="36">
        <f t="shared" ref="C83:D83" si="38">SUM(C84:C87)</f>
        <v>308424957.26955253</v>
      </c>
      <c r="D83" s="36">
        <f t="shared" si="38"/>
        <v>186112222.98134226</v>
      </c>
      <c r="E83" s="2"/>
    </row>
    <row r="84" spans="1:5" x14ac:dyDescent="0.25">
      <c r="A84" t="s">
        <v>14</v>
      </c>
      <c r="B84" s="2">
        <f>$C$17</f>
        <v>428189422</v>
      </c>
      <c r="C84" s="2">
        <f>$C$18</f>
        <v>283414771.95979822</v>
      </c>
      <c r="D84" s="2">
        <f>$C$20</f>
        <v>144774650.04020178</v>
      </c>
      <c r="E84" s="2"/>
    </row>
    <row r="85" spans="1:5" x14ac:dyDescent="0.25">
      <c r="A85" t="s">
        <v>15</v>
      </c>
      <c r="B85" s="2">
        <f>$C$22</f>
        <v>34337858</v>
      </c>
      <c r="C85" s="2">
        <f>B85*9/17</f>
        <v>18178866</v>
      </c>
      <c r="D85" s="2">
        <f>B85-C85</f>
        <v>16158992</v>
      </c>
      <c r="E85" s="2"/>
    </row>
    <row r="86" spans="1:5" x14ac:dyDescent="0.25">
      <c r="A86" t="s">
        <v>36</v>
      </c>
      <c r="B86" s="2">
        <f>$C$37</f>
        <v>31044373.292410627</v>
      </c>
      <c r="C86" s="2">
        <f>$C$38</f>
        <v>6320157.9787921244</v>
      </c>
      <c r="D86" s="2">
        <f>$C$40</f>
        <v>24724215.3136185</v>
      </c>
      <c r="E86" s="2"/>
    </row>
    <row r="87" spans="1:5" x14ac:dyDescent="0.25">
      <c r="A87" t="s">
        <v>45</v>
      </c>
      <c r="B87" s="2">
        <f>$C$42</f>
        <v>965526.95848417562</v>
      </c>
      <c r="C87" s="2">
        <f>B87*9/17</f>
        <v>511161.33096221066</v>
      </c>
      <c r="D87" s="2">
        <f>B87-C87</f>
        <v>454365.62752196495</v>
      </c>
      <c r="E87" s="2"/>
    </row>
    <row r="88" spans="1:5" x14ac:dyDescent="0.25">
      <c r="B88" s="2"/>
      <c r="C88" s="2"/>
      <c r="D88" s="2"/>
      <c r="E88" s="2"/>
    </row>
    <row r="89" spans="1:5" x14ac:dyDescent="0.25">
      <c r="A89" t="s">
        <v>103</v>
      </c>
      <c r="B89" s="36">
        <f>SUM(B90:B91)</f>
        <v>416531551</v>
      </c>
      <c r="C89" s="36">
        <f t="shared" ref="C89:D89" si="39">SUM(C90:C91)</f>
        <v>216560987.23529413</v>
      </c>
      <c r="D89" s="36">
        <f t="shared" si="39"/>
        <v>199970563.7647059</v>
      </c>
      <c r="E89" s="2"/>
    </row>
    <row r="90" spans="1:5" x14ac:dyDescent="0.25">
      <c r="A90" t="s">
        <v>19</v>
      </c>
      <c r="B90" s="2">
        <f>$C$25</f>
        <v>379718442</v>
      </c>
      <c r="C90" s="2">
        <f>B90*9/17</f>
        <v>201027410.47058824</v>
      </c>
      <c r="D90" s="2">
        <f>B90-C90</f>
        <v>178691031.52941176</v>
      </c>
      <c r="E90" s="2"/>
    </row>
    <row r="91" spans="1:5" x14ac:dyDescent="0.25">
      <c r="A91" t="s">
        <v>24</v>
      </c>
      <c r="B91" s="2">
        <f>$C$45</f>
        <v>36813109</v>
      </c>
      <c r="C91" s="2">
        <f>9/17*($C$49+$C$51)+$C$47+$C$48</f>
        <v>15533576.764705883</v>
      </c>
      <c r="D91" s="2">
        <f>$C$46+8/17*($C$49+$C$51)</f>
        <v>21279532.235294119</v>
      </c>
      <c r="E91" s="2"/>
    </row>
    <row r="92" spans="1:5" x14ac:dyDescent="0.25">
      <c r="B92" s="34" t="s">
        <v>101</v>
      </c>
      <c r="C92" s="34" t="s">
        <v>101</v>
      </c>
      <c r="D92" s="34" t="s">
        <v>101</v>
      </c>
      <c r="E92" s="2"/>
    </row>
    <row r="93" spans="1:5" x14ac:dyDescent="0.25">
      <c r="A93" t="s">
        <v>106</v>
      </c>
      <c r="B93" s="2">
        <f>B83-B89</f>
        <v>78005629.250894785</v>
      </c>
      <c r="C93" s="2">
        <f>C83-C89</f>
        <v>91863970.034258395</v>
      </c>
      <c r="D93" s="2">
        <f>D83-D89</f>
        <v>-13858340.78336364</v>
      </c>
      <c r="E93" s="2"/>
    </row>
    <row r="94" spans="1:5" x14ac:dyDescent="0.25">
      <c r="A94" t="s">
        <v>107</v>
      </c>
      <c r="B94" s="2">
        <f>B101+B104</f>
        <v>19984763</v>
      </c>
      <c r="C94" s="2">
        <f>C101+C104</f>
        <v>19984763</v>
      </c>
      <c r="D94" s="2">
        <f>D101+D104</f>
        <v>0</v>
      </c>
      <c r="E94" s="2"/>
    </row>
    <row r="95" spans="1:5" x14ac:dyDescent="0.25">
      <c r="B95" s="34" t="s">
        <v>101</v>
      </c>
      <c r="C95" s="34" t="s">
        <v>101</v>
      </c>
      <c r="D95" s="34" t="s">
        <v>101</v>
      </c>
      <c r="E95" s="2"/>
    </row>
    <row r="96" spans="1:5" x14ac:dyDescent="0.25">
      <c r="A96" t="s">
        <v>94</v>
      </c>
      <c r="B96" s="2">
        <f>B93-B94</f>
        <v>58020866.250894785</v>
      </c>
      <c r="C96" s="2">
        <f t="shared" ref="C96:D96" si="40">C93-C94</f>
        <v>71879207.034258395</v>
      </c>
      <c r="D96" s="2">
        <f t="shared" si="40"/>
        <v>-13858340.78336364</v>
      </c>
      <c r="E96" s="2"/>
    </row>
    <row r="97" spans="1:5" x14ac:dyDescent="0.25">
      <c r="B97" s="2"/>
      <c r="C97" s="2"/>
      <c r="D97" s="2"/>
    </row>
    <row r="98" spans="1:5" x14ac:dyDescent="0.25">
      <c r="A98" t="s">
        <v>95</v>
      </c>
      <c r="B98" s="2"/>
      <c r="C98" s="2"/>
      <c r="D98" s="2"/>
    </row>
    <row r="99" spans="1:5" x14ac:dyDescent="0.25">
      <c r="A99" t="s">
        <v>93</v>
      </c>
      <c r="B99" s="2"/>
    </row>
    <row r="100" spans="1:5" x14ac:dyDescent="0.25">
      <c r="A100" s="3" t="s">
        <v>104</v>
      </c>
      <c r="B100" s="2"/>
      <c r="C100" s="2"/>
      <c r="D100" s="2"/>
      <c r="E100" s="2"/>
    </row>
    <row r="101" spans="1:5" x14ac:dyDescent="0.25">
      <c r="A101" s="5" t="s">
        <v>96</v>
      </c>
      <c r="B101" s="2">
        <f>C57</f>
        <v>14888563</v>
      </c>
      <c r="C101" s="2">
        <f>B101</f>
        <v>14888563</v>
      </c>
      <c r="D101" s="2"/>
      <c r="E101" s="2"/>
    </row>
    <row r="102" spans="1:5" x14ac:dyDescent="0.25">
      <c r="A102" s="5" t="s">
        <v>75</v>
      </c>
      <c r="B102" s="2">
        <f>C58</f>
        <v>20852321</v>
      </c>
      <c r="C102" s="2">
        <f>B102*9/17</f>
        <v>11039464.05882353</v>
      </c>
      <c r="D102" s="2">
        <f>B102-C102</f>
        <v>9812856.9411764704</v>
      </c>
      <c r="E102" s="2"/>
    </row>
    <row r="103" spans="1:5" x14ac:dyDescent="0.25">
      <c r="A103" s="3" t="s">
        <v>105</v>
      </c>
      <c r="B103" s="2"/>
      <c r="C103" s="2"/>
      <c r="D103" s="2"/>
      <c r="E103" s="2"/>
    </row>
    <row r="104" spans="1:5" x14ac:dyDescent="0.25">
      <c r="A104" s="5" t="s">
        <v>96</v>
      </c>
      <c r="B104" s="2">
        <f>C62</f>
        <v>5096200</v>
      </c>
      <c r="C104" s="2">
        <f>B104</f>
        <v>5096200</v>
      </c>
      <c r="D104" s="2"/>
      <c r="E104" s="2"/>
    </row>
    <row r="105" spans="1:5" x14ac:dyDescent="0.25">
      <c r="A105" s="5" t="s">
        <v>75</v>
      </c>
      <c r="B105" s="2">
        <f>C63</f>
        <v>6684843</v>
      </c>
      <c r="C105" s="2">
        <f>B105*9/17</f>
        <v>3539034.5294117648</v>
      </c>
      <c r="D105" s="2">
        <f>B105-C105</f>
        <v>3145808.4705882352</v>
      </c>
      <c r="E105" s="2"/>
    </row>
    <row r="106" spans="1:5" x14ac:dyDescent="0.25">
      <c r="A106" t="s">
        <v>97</v>
      </c>
      <c r="B106" s="2">
        <f>SUM(B101:B105)</f>
        <v>47521927</v>
      </c>
      <c r="C106" s="2">
        <f>SUM(C101:C105)</f>
        <v>34563261.588235296</v>
      </c>
      <c r="D106" s="2">
        <f>SUM(D101:D105)</f>
        <v>12958665.411764706</v>
      </c>
      <c r="E106" s="2"/>
    </row>
    <row r="107" spans="1:5" x14ac:dyDescent="0.25">
      <c r="B107" s="2"/>
    </row>
    <row r="108" spans="1:5" x14ac:dyDescent="0.25">
      <c r="A108" t="s">
        <v>98</v>
      </c>
      <c r="B108" s="2">
        <f>B96+B106</f>
        <v>105542793.25089478</v>
      </c>
      <c r="C108" s="2">
        <f>C96+C106</f>
        <v>106442468.62249368</v>
      </c>
      <c r="D108" s="2">
        <f t="shared" ref="D108" si="41">D96+D106</f>
        <v>-899675.37159893475</v>
      </c>
    </row>
    <row r="109" spans="1:5" x14ac:dyDescent="0.25">
      <c r="A109" t="s">
        <v>99</v>
      </c>
      <c r="B109" s="2">
        <f>B108</f>
        <v>105542793.25089478</v>
      </c>
      <c r="C109" s="2">
        <f>B109*9/17</f>
        <v>55875596.426944301</v>
      </c>
      <c r="D109" s="2">
        <f>B109-C109</f>
        <v>49667196.823950484</v>
      </c>
    </row>
    <row r="110" spans="1:5" x14ac:dyDescent="0.25">
      <c r="A110" t="s">
        <v>100</v>
      </c>
      <c r="B110" s="2">
        <f>B108-B109</f>
        <v>0</v>
      </c>
      <c r="C110" s="2">
        <f t="shared" ref="C110:D110" si="42">C108-C109</f>
        <v>50566872.195549384</v>
      </c>
      <c r="D110" s="2">
        <f t="shared" si="42"/>
        <v>-50566872.195549421</v>
      </c>
    </row>
    <row r="111" spans="1:5" x14ac:dyDescent="0.25">
      <c r="B111" s="2"/>
      <c r="C111" s="2"/>
    </row>
    <row r="112" spans="1:5" x14ac:dyDescent="0.25">
      <c r="B112" s="2"/>
      <c r="C112" s="2"/>
    </row>
    <row r="113" spans="1:17" hidden="1" x14ac:dyDescent="0.25">
      <c r="B113" s="2"/>
      <c r="C113" s="2"/>
      <c r="D113" s="20" t="s">
        <v>69</v>
      </c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spans="1:17" hidden="1" x14ac:dyDescent="0.25">
      <c r="A114" t="s">
        <v>35</v>
      </c>
      <c r="B114" s="2">
        <f>C114-D114</f>
        <v>19779372.250894785</v>
      </c>
      <c r="C114" s="2">
        <f t="shared" ref="C114:C116" si="43">SUM(H114:Q114)</f>
        <v>522074344.25089478</v>
      </c>
      <c r="D114" s="15">
        <v>502294972</v>
      </c>
      <c r="E114" s="2">
        <f>E119+E122+E123+E126+E132+E133</f>
        <v>40461307</v>
      </c>
      <c r="F114" s="2">
        <f t="shared" ref="F114:Q114" si="44">F119+F122+F123+F126+F132+F133</f>
        <v>42699103</v>
      </c>
      <c r="G114" s="2">
        <f t="shared" si="44"/>
        <v>42503370</v>
      </c>
      <c r="H114" s="2">
        <f>H119+H122+H123+H126+H132+H133</f>
        <v>44900932.264314435</v>
      </c>
      <c r="I114" s="2">
        <f t="shared" si="44"/>
        <v>46116571.113786682</v>
      </c>
      <c r="J114" s="2">
        <f t="shared" si="44"/>
        <v>47592699.18506217</v>
      </c>
      <c r="K114" s="2">
        <f t="shared" si="44"/>
        <v>49126659.548172876</v>
      </c>
      <c r="L114" s="2">
        <f t="shared" si="44"/>
        <v>50893919.273381844</v>
      </c>
      <c r="M114" s="2">
        <f t="shared" si="44"/>
        <v>52596449.431184016</v>
      </c>
      <c r="N114" s="2">
        <f t="shared" si="44"/>
        <v>54603102.092306919</v>
      </c>
      <c r="O114" s="2">
        <f t="shared" si="44"/>
        <v>56715831.327711537</v>
      </c>
      <c r="P114" s="2">
        <f t="shared" si="44"/>
        <v>58633016.208592981</v>
      </c>
      <c r="Q114" s="2">
        <f t="shared" si="44"/>
        <v>60895163.806381337</v>
      </c>
    </row>
    <row r="115" spans="1:17" hidden="1" x14ac:dyDescent="0.25">
      <c r="A115" s="3" t="s">
        <v>38</v>
      </c>
      <c r="B115" s="2">
        <f t="shared" ref="B115:B133" si="45">C115-D115</f>
        <v>0</v>
      </c>
      <c r="C115" s="2">
        <f t="shared" si="43"/>
        <v>323003455.85778785</v>
      </c>
      <c r="D115" s="15">
        <v>323003455.85778785</v>
      </c>
      <c r="E115" s="2">
        <f>E129+E136</f>
        <v>25826762.098507941</v>
      </c>
      <c r="F115" s="2">
        <f t="shared" ref="F115:Q116" si="46">F129+F136</f>
        <v>27137974.942375902</v>
      </c>
      <c r="G115" s="2">
        <f t="shared" si="46"/>
        <v>27199675.978400249</v>
      </c>
      <c r="H115" s="2">
        <f t="shared" si="46"/>
        <v>27609925.652561441</v>
      </c>
      <c r="I115" s="2">
        <f t="shared" si="46"/>
        <v>28419450.295186196</v>
      </c>
      <c r="J115" s="2">
        <f t="shared" si="46"/>
        <v>29372793.427682545</v>
      </c>
      <c r="K115" s="2">
        <f t="shared" si="46"/>
        <v>30362873.646446742</v>
      </c>
      <c r="L115" s="2">
        <f t="shared" si="46"/>
        <v>31482799.598443467</v>
      </c>
      <c r="M115" s="2">
        <f t="shared" si="46"/>
        <v>32575013.261502456</v>
      </c>
      <c r="N115" s="2">
        <f t="shared" si="46"/>
        <v>33835019.341756552</v>
      </c>
      <c r="O115" s="2">
        <f t="shared" si="46"/>
        <v>35158207.62607725</v>
      </c>
      <c r="P115" s="2">
        <f t="shared" si="46"/>
        <v>36385142.688968331</v>
      </c>
      <c r="Q115" s="2">
        <f t="shared" si="46"/>
        <v>37802230.319162853</v>
      </c>
    </row>
    <row r="116" spans="1:17" hidden="1" x14ac:dyDescent="0.25">
      <c r="A116" s="3" t="s">
        <v>39</v>
      </c>
      <c r="B116" s="2">
        <f t="shared" si="45"/>
        <v>19779372.250894755</v>
      </c>
      <c r="C116" s="2">
        <f t="shared" si="43"/>
        <v>199070888.39310694</v>
      </c>
      <c r="D116" s="15">
        <v>179291516.14221218</v>
      </c>
      <c r="E116" s="2">
        <f>E130+E137</f>
        <v>14634544.901492061</v>
      </c>
      <c r="F116" s="2">
        <f t="shared" si="46"/>
        <v>15561128.057624098</v>
      </c>
      <c r="G116" s="2">
        <f t="shared" si="46"/>
        <v>15303694.021599753</v>
      </c>
      <c r="H116" s="2">
        <f t="shared" si="46"/>
        <v>17291006.611752994</v>
      </c>
      <c r="I116" s="2">
        <f t="shared" si="46"/>
        <v>17697120.818600483</v>
      </c>
      <c r="J116" s="2">
        <f t="shared" si="46"/>
        <v>18219905.757379629</v>
      </c>
      <c r="K116" s="2">
        <f t="shared" si="46"/>
        <v>18763785.901726138</v>
      </c>
      <c r="L116" s="2">
        <f t="shared" si="46"/>
        <v>19411119.674938384</v>
      </c>
      <c r="M116" s="2">
        <f t="shared" si="46"/>
        <v>20021436.169681557</v>
      </c>
      <c r="N116" s="2">
        <f t="shared" si="46"/>
        <v>20768082.750550363</v>
      </c>
      <c r="O116" s="2">
        <f t="shared" si="46"/>
        <v>21557623.701634277</v>
      </c>
      <c r="P116" s="2">
        <f t="shared" si="46"/>
        <v>22247873.519624643</v>
      </c>
      <c r="Q116" s="2">
        <f t="shared" si="46"/>
        <v>23092933.487218481</v>
      </c>
    </row>
    <row r="117" spans="1:17" hidden="1" x14ac:dyDescent="0.25">
      <c r="A117" s="3"/>
      <c r="B117" s="2"/>
      <c r="C117" s="2"/>
      <c r="D117" s="15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idden="1" x14ac:dyDescent="0.25">
      <c r="A118" s="3" t="s">
        <v>87</v>
      </c>
      <c r="B118" s="2">
        <f t="shared" si="45"/>
        <v>0</v>
      </c>
      <c r="C118" s="2"/>
      <c r="D118" s="15"/>
      <c r="E118" s="2"/>
      <c r="F118" s="2"/>
      <c r="G118" s="2"/>
      <c r="H118" s="2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hidden="1" x14ac:dyDescent="0.25">
      <c r="A119" s="4" t="s">
        <v>14</v>
      </c>
      <c r="B119" s="2">
        <f t="shared" si="45"/>
        <v>0</v>
      </c>
      <c r="C119" s="2">
        <f t="shared" ref="C119:C137" si="47">SUM(H119:Q119)</f>
        <v>428189422</v>
      </c>
      <c r="D119" s="15">
        <v>428189422</v>
      </c>
      <c r="E119" s="2">
        <f t="shared" ref="E119:G119" si="48">E120+E121</f>
        <v>32804469</v>
      </c>
      <c r="F119" s="2">
        <f t="shared" si="48"/>
        <v>33950127</v>
      </c>
      <c r="G119" s="2">
        <f t="shared" si="48"/>
        <v>35197184</v>
      </c>
      <c r="H119" s="2">
        <f>H120+H121</f>
        <v>36499452</v>
      </c>
      <c r="I119" s="2">
        <f t="shared" ref="I119:Q119" si="49">I120+I121</f>
        <v>37776933</v>
      </c>
      <c r="J119" s="2">
        <f t="shared" si="49"/>
        <v>39099125</v>
      </c>
      <c r="K119" s="2">
        <f t="shared" si="49"/>
        <v>40467595</v>
      </c>
      <c r="L119" s="2">
        <f t="shared" si="49"/>
        <v>41883961</v>
      </c>
      <c r="M119" s="2">
        <f t="shared" si="49"/>
        <v>43349899</v>
      </c>
      <c r="N119" s="2">
        <f t="shared" si="49"/>
        <v>44867146</v>
      </c>
      <c r="O119" s="2">
        <f t="shared" si="49"/>
        <v>46437496</v>
      </c>
      <c r="P119" s="2">
        <f t="shared" si="49"/>
        <v>48062808</v>
      </c>
      <c r="Q119" s="2">
        <f t="shared" si="49"/>
        <v>49745007</v>
      </c>
    </row>
    <row r="120" spans="1:17" hidden="1" x14ac:dyDescent="0.25">
      <c r="A120" s="32" t="s">
        <v>38</v>
      </c>
      <c r="B120" s="2">
        <f t="shared" si="45"/>
        <v>0</v>
      </c>
      <c r="C120" s="2">
        <f t="shared" si="47"/>
        <v>283414771.95979822</v>
      </c>
      <c r="D120" s="15">
        <v>283414771.95979822</v>
      </c>
      <c r="E120" s="2">
        <f>E19</f>
        <v>21738379.833028864</v>
      </c>
      <c r="F120" s="2">
        <f>F19</f>
        <v>22471287.255926628</v>
      </c>
      <c r="G120" s="2">
        <f>G19</f>
        <v>23296703.198303338</v>
      </c>
      <c r="H120" s="2">
        <f t="shared" ref="H120:Q120" si="50">H19*H$4*(1-$F$5)</f>
        <v>24158662.810772568</v>
      </c>
      <c r="I120" s="2">
        <f t="shared" si="50"/>
        <v>25004216.128290005</v>
      </c>
      <c r="J120" s="2">
        <f t="shared" si="50"/>
        <v>25879363.25924148</v>
      </c>
      <c r="K120" s="2">
        <f t="shared" si="50"/>
        <v>26785141.386996876</v>
      </c>
      <c r="L120" s="2">
        <f t="shared" si="50"/>
        <v>27722621.451372709</v>
      </c>
      <c r="M120" s="2">
        <f t="shared" si="50"/>
        <v>28692912.781869899</v>
      </c>
      <c r="N120" s="2">
        <f t="shared" si="50"/>
        <v>29697165.08334709</v>
      </c>
      <c r="O120" s="2">
        <f t="shared" si="50"/>
        <v>30736565.788456216</v>
      </c>
      <c r="P120" s="2">
        <f t="shared" si="50"/>
        <v>31812345.352771383</v>
      </c>
      <c r="Q120" s="2">
        <f t="shared" si="50"/>
        <v>32925777.916679982</v>
      </c>
    </row>
    <row r="121" spans="1:17" hidden="1" x14ac:dyDescent="0.25">
      <c r="A121" s="32" t="s">
        <v>39</v>
      </c>
      <c r="B121" s="2">
        <f t="shared" si="45"/>
        <v>0</v>
      </c>
      <c r="C121" s="2">
        <f t="shared" si="47"/>
        <v>144774650.04020178</v>
      </c>
      <c r="D121" s="15">
        <v>144774650.04020178</v>
      </c>
      <c r="E121" s="2">
        <f t="shared" ref="E121:G122" si="51">E21</f>
        <v>11066089.166971136</v>
      </c>
      <c r="F121" s="2">
        <f t="shared" si="51"/>
        <v>11478839.744073372</v>
      </c>
      <c r="G121" s="2">
        <f t="shared" si="51"/>
        <v>11900480.801696662</v>
      </c>
      <c r="H121" s="2">
        <f t="shared" ref="H121:Q121" si="52">H21*H$4</f>
        <v>12340789.189227432</v>
      </c>
      <c r="I121" s="2">
        <f t="shared" si="52"/>
        <v>12772716.871709995</v>
      </c>
      <c r="J121" s="2">
        <f t="shared" si="52"/>
        <v>13219761.74075852</v>
      </c>
      <c r="K121" s="2">
        <f t="shared" si="52"/>
        <v>13682453.613003124</v>
      </c>
      <c r="L121" s="2">
        <f t="shared" si="52"/>
        <v>14161339.548627291</v>
      </c>
      <c r="M121" s="2">
        <f t="shared" si="52"/>
        <v>14656986.218130101</v>
      </c>
      <c r="N121" s="2">
        <f t="shared" si="52"/>
        <v>15169980.91665291</v>
      </c>
      <c r="O121" s="2">
        <f t="shared" si="52"/>
        <v>15700930.211543784</v>
      </c>
      <c r="P121" s="2">
        <f t="shared" si="52"/>
        <v>16250462.647228617</v>
      </c>
      <c r="Q121" s="2">
        <f t="shared" si="52"/>
        <v>16819229.083320018</v>
      </c>
    </row>
    <row r="122" spans="1:17" hidden="1" x14ac:dyDescent="0.25">
      <c r="A122" s="4" t="s">
        <v>15</v>
      </c>
      <c r="B122" s="2">
        <f t="shared" si="45"/>
        <v>0</v>
      </c>
      <c r="C122" s="2">
        <f t="shared" si="47"/>
        <v>34337858</v>
      </c>
      <c r="D122" s="15">
        <v>34337858</v>
      </c>
      <c r="E122" s="2">
        <f t="shared" si="51"/>
        <v>3199555</v>
      </c>
      <c r="F122" s="2">
        <f t="shared" si="51"/>
        <v>4210023</v>
      </c>
      <c r="G122" s="2">
        <f t="shared" si="51"/>
        <v>4569194</v>
      </c>
      <c r="H122" s="2">
        <f t="shared" ref="H122:Q122" si="53">H22</f>
        <v>3551875</v>
      </c>
      <c r="I122" s="2">
        <f t="shared" si="53"/>
        <v>3255336</v>
      </c>
      <c r="J122" s="2">
        <f t="shared" si="53"/>
        <v>3176477</v>
      </c>
      <c r="K122" s="2">
        <f t="shared" si="53"/>
        <v>3103654</v>
      </c>
      <c r="L122" s="2">
        <f t="shared" si="53"/>
        <v>3209743</v>
      </c>
      <c r="M122" s="2">
        <f t="shared" si="53"/>
        <v>3255110</v>
      </c>
      <c r="N122" s="2">
        <f t="shared" si="53"/>
        <v>3408646</v>
      </c>
      <c r="O122" s="2">
        <f t="shared" si="53"/>
        <v>3594917</v>
      </c>
      <c r="P122" s="2">
        <f t="shared" si="53"/>
        <v>3795711</v>
      </c>
      <c r="Q122" s="2">
        <f t="shared" si="53"/>
        <v>3986389</v>
      </c>
    </row>
    <row r="123" spans="1:17" hidden="1" x14ac:dyDescent="0.25">
      <c r="A123" s="4" t="s">
        <v>36</v>
      </c>
      <c r="B123" s="2">
        <f t="shared" si="45"/>
        <v>19779372.2508948</v>
      </c>
      <c r="C123" s="2">
        <f t="shared" si="47"/>
        <v>31044373.292410627</v>
      </c>
      <c r="D123" s="15">
        <v>11265001.041515825</v>
      </c>
      <c r="E123" s="2">
        <f t="shared" ref="E123:Q123" si="54">E37</f>
        <v>1098957</v>
      </c>
      <c r="F123" s="2">
        <f t="shared" si="54"/>
        <v>1102583.5581</v>
      </c>
      <c r="G123" s="2">
        <f t="shared" si="54"/>
        <v>1106222.0838417301</v>
      </c>
      <c r="H123" s="2">
        <f t="shared" si="54"/>
        <v>3058614.8810328487</v>
      </c>
      <c r="I123" s="2">
        <f t="shared" si="54"/>
        <v>3068708.3101402572</v>
      </c>
      <c r="J123" s="2">
        <f t="shared" si="54"/>
        <v>3078835.04756372</v>
      </c>
      <c r="K123" s="2">
        <f t="shared" si="54"/>
        <v>3088995.2032206808</v>
      </c>
      <c r="L123" s="2">
        <f t="shared" si="54"/>
        <v>3099188.8873913097</v>
      </c>
      <c r="M123" s="2">
        <f t="shared" si="54"/>
        <v>3109416.2107197009</v>
      </c>
      <c r="N123" s="2">
        <f t="shared" si="54"/>
        <v>3119677.2842150768</v>
      </c>
      <c r="O123" s="2">
        <f t="shared" si="54"/>
        <v>3129972.2192529864</v>
      </c>
      <c r="P123" s="2">
        <f t="shared" si="54"/>
        <v>3140301.1275765216</v>
      </c>
      <c r="Q123" s="2">
        <f t="shared" si="54"/>
        <v>3150664.1212975248</v>
      </c>
    </row>
    <row r="124" spans="1:17" hidden="1" x14ac:dyDescent="0.25">
      <c r="A124" s="32" t="s">
        <v>38</v>
      </c>
      <c r="B124" s="2">
        <f t="shared" si="45"/>
        <v>0</v>
      </c>
      <c r="C124" s="2">
        <f t="shared" si="47"/>
        <v>6320157.9787921244</v>
      </c>
      <c r="D124" s="15">
        <v>6320157.9787921244</v>
      </c>
      <c r="E124" s="2">
        <f t="shared" ref="E124:Q124" si="55">E38</f>
        <v>616562.9125378984</v>
      </c>
      <c r="F124" s="2">
        <f t="shared" si="55"/>
        <v>618597.5701492735</v>
      </c>
      <c r="G124" s="2">
        <f t="shared" si="55"/>
        <v>620638.94213076623</v>
      </c>
      <c r="H124" s="2">
        <f t="shared" si="55"/>
        <v>622687.05063979782</v>
      </c>
      <c r="I124" s="2">
        <f t="shared" si="55"/>
        <v>624741.91790690913</v>
      </c>
      <c r="J124" s="2">
        <f t="shared" si="55"/>
        <v>626803.56623600191</v>
      </c>
      <c r="K124" s="2">
        <f t="shared" si="55"/>
        <v>628872.01800458087</v>
      </c>
      <c r="L124" s="2">
        <f t="shared" si="55"/>
        <v>630947.29566399613</v>
      </c>
      <c r="M124" s="2">
        <f t="shared" si="55"/>
        <v>633029.42173968733</v>
      </c>
      <c r="N124" s="2">
        <f t="shared" si="55"/>
        <v>635118.41883142828</v>
      </c>
      <c r="O124" s="2">
        <f t="shared" si="55"/>
        <v>637214.30961357208</v>
      </c>
      <c r="P124" s="2">
        <f t="shared" si="55"/>
        <v>639317.11683529697</v>
      </c>
      <c r="Q124" s="2">
        <f t="shared" si="55"/>
        <v>641426.86332085344</v>
      </c>
    </row>
    <row r="125" spans="1:17" hidden="1" x14ac:dyDescent="0.25">
      <c r="A125" s="32" t="s">
        <v>39</v>
      </c>
      <c r="B125" s="2">
        <f t="shared" si="45"/>
        <v>19779372.2508948</v>
      </c>
      <c r="C125" s="2">
        <f t="shared" si="47"/>
        <v>24724215.3136185</v>
      </c>
      <c r="D125" s="15">
        <v>4944843.0627237</v>
      </c>
      <c r="E125" s="2">
        <f t="shared" ref="E125:Q125" si="56">E40</f>
        <v>482394.0874621016</v>
      </c>
      <c r="F125" s="2">
        <f t="shared" si="56"/>
        <v>483985.98795072653</v>
      </c>
      <c r="G125" s="2">
        <f t="shared" si="56"/>
        <v>485583.14171096392</v>
      </c>
      <c r="H125" s="2">
        <f t="shared" si="56"/>
        <v>2435927.8303930508</v>
      </c>
      <c r="I125" s="2">
        <f t="shared" si="56"/>
        <v>2443966.392233348</v>
      </c>
      <c r="J125" s="2">
        <f t="shared" si="56"/>
        <v>2452031.4813277181</v>
      </c>
      <c r="K125" s="2">
        <f t="shared" si="56"/>
        <v>2460123.1852161</v>
      </c>
      <c r="L125" s="2">
        <f t="shared" si="56"/>
        <v>2468241.5917273136</v>
      </c>
      <c r="M125" s="2">
        <f t="shared" si="56"/>
        <v>2476386.7889800137</v>
      </c>
      <c r="N125" s="2">
        <f t="shared" si="56"/>
        <v>2484558.8653836483</v>
      </c>
      <c r="O125" s="2">
        <f t="shared" si="56"/>
        <v>2492757.9096394144</v>
      </c>
      <c r="P125" s="2">
        <f t="shared" si="56"/>
        <v>2500984.0107412245</v>
      </c>
      <c r="Q125" s="2">
        <f t="shared" si="56"/>
        <v>2509237.2579766712</v>
      </c>
    </row>
    <row r="126" spans="1:17" hidden="1" x14ac:dyDescent="0.25">
      <c r="A126" s="4" t="s">
        <v>45</v>
      </c>
      <c r="B126" s="2">
        <f t="shared" si="45"/>
        <v>0</v>
      </c>
      <c r="C126" s="2">
        <f t="shared" si="47"/>
        <v>965526.95848417562</v>
      </c>
      <c r="D126" s="15">
        <v>965526.95848417562</v>
      </c>
      <c r="E126" s="2">
        <f t="shared" ref="E126:Q126" si="57">E42</f>
        <v>988153</v>
      </c>
      <c r="F126" s="2">
        <f t="shared" si="57"/>
        <v>788375.44189999998</v>
      </c>
      <c r="G126" s="2">
        <f t="shared" si="57"/>
        <v>141591.91615826986</v>
      </c>
      <c r="H126" s="2">
        <f t="shared" si="57"/>
        <v>95127.383281592047</v>
      </c>
      <c r="I126" s="2">
        <f t="shared" si="57"/>
        <v>95441.803646421293</v>
      </c>
      <c r="J126" s="2">
        <f t="shared" si="57"/>
        <v>95756.137498454424</v>
      </c>
      <c r="K126" s="2">
        <f t="shared" si="57"/>
        <v>96072.344952199142</v>
      </c>
      <c r="L126" s="2">
        <f t="shared" si="57"/>
        <v>96389.385990541195</v>
      </c>
      <c r="M126" s="2">
        <f t="shared" si="57"/>
        <v>96707.22046430991</v>
      </c>
      <c r="N126" s="2">
        <f t="shared" si="57"/>
        <v>97026.808091842104</v>
      </c>
      <c r="O126" s="2">
        <f t="shared" si="57"/>
        <v>97347.108458545059</v>
      </c>
      <c r="P126" s="2">
        <f t="shared" si="57"/>
        <v>97668.081016458105</v>
      </c>
      <c r="Q126" s="2">
        <f t="shared" si="57"/>
        <v>97990.685083812336</v>
      </c>
    </row>
    <row r="127" spans="1:17" hidden="1" x14ac:dyDescent="0.25">
      <c r="B127" s="34" t="s">
        <v>88</v>
      </c>
      <c r="C127" s="34" t="s">
        <v>88</v>
      </c>
      <c r="D127" s="34" t="s">
        <v>88</v>
      </c>
      <c r="E127" s="34" t="s">
        <v>88</v>
      </c>
      <c r="F127" s="34" t="s">
        <v>88</v>
      </c>
      <c r="G127" s="34" t="s">
        <v>88</v>
      </c>
      <c r="H127" s="34" t="s">
        <v>88</v>
      </c>
      <c r="I127" s="34" t="s">
        <v>88</v>
      </c>
      <c r="J127" s="34" t="s">
        <v>88</v>
      </c>
      <c r="K127" s="34" t="s">
        <v>88</v>
      </c>
      <c r="L127" s="34" t="s">
        <v>88</v>
      </c>
      <c r="M127" s="34" t="s">
        <v>88</v>
      </c>
      <c r="N127" s="34" t="s">
        <v>88</v>
      </c>
      <c r="O127" s="34" t="s">
        <v>88</v>
      </c>
      <c r="P127" s="34" t="s">
        <v>88</v>
      </c>
      <c r="Q127" s="34" t="s">
        <v>88</v>
      </c>
    </row>
    <row r="128" spans="1:17" hidden="1" x14ac:dyDescent="0.25">
      <c r="A128" s="4" t="s">
        <v>89</v>
      </c>
      <c r="B128" s="2"/>
      <c r="C128" s="2">
        <f t="shared" si="47"/>
        <v>494537180.25089478</v>
      </c>
      <c r="D128" s="15">
        <v>474757808</v>
      </c>
      <c r="E128" s="2">
        <f>E119+E122+E123+E126</f>
        <v>38091134</v>
      </c>
      <c r="F128" s="2">
        <f t="shared" ref="F128:Q128" si="58">F119+F122+F123+F126</f>
        <v>40051109</v>
      </c>
      <c r="G128" s="2">
        <f t="shared" si="58"/>
        <v>41014192</v>
      </c>
      <c r="H128" s="2">
        <f t="shared" si="58"/>
        <v>43205069.264314435</v>
      </c>
      <c r="I128" s="2">
        <f t="shared" si="58"/>
        <v>44196419.113786682</v>
      </c>
      <c r="J128" s="2">
        <f t="shared" si="58"/>
        <v>45450193.18506217</v>
      </c>
      <c r="K128" s="2">
        <f t="shared" si="58"/>
        <v>46756316.548172876</v>
      </c>
      <c r="L128" s="2">
        <f t="shared" si="58"/>
        <v>48289282.273381844</v>
      </c>
      <c r="M128" s="2">
        <f t="shared" si="58"/>
        <v>49811132.431184016</v>
      </c>
      <c r="N128" s="2">
        <f t="shared" si="58"/>
        <v>51492496.092306919</v>
      </c>
      <c r="O128" s="2">
        <f t="shared" si="58"/>
        <v>53259732.327711537</v>
      </c>
      <c r="P128" s="2">
        <f t="shared" si="58"/>
        <v>55096488.208592981</v>
      </c>
      <c r="Q128" s="2">
        <f t="shared" si="58"/>
        <v>56980050.806381337</v>
      </c>
    </row>
    <row r="129" spans="1:17" hidden="1" x14ac:dyDescent="0.25">
      <c r="A129" s="32" t="s">
        <v>38</v>
      </c>
      <c r="B129" s="2"/>
      <c r="C129" s="2">
        <f t="shared" si="47"/>
        <v>308424957.26955253</v>
      </c>
      <c r="D129" s="15">
        <v>308424957.26955253</v>
      </c>
      <c r="E129" s="2">
        <f>E120+E124+9/17*(E$122+E$126)</f>
        <v>24571964.627919704</v>
      </c>
      <c r="F129" s="2">
        <f t="shared" ref="F129:Q129" si="59">F120+F124+9/17*(F$122+F$126)</f>
        <v>25736095.765905313</v>
      </c>
      <c r="G129" s="2">
        <f t="shared" si="59"/>
        <v>26411287.625459071</v>
      </c>
      <c r="H129" s="2">
        <f t="shared" si="59"/>
        <v>26712115.82903203</v>
      </c>
      <c r="I129" s="2">
        <f t="shared" si="59"/>
        <v>27402899.236362666</v>
      </c>
      <c r="J129" s="2">
        <f t="shared" si="59"/>
        <v>28238525.545329604</v>
      </c>
      <c r="K129" s="2">
        <f t="shared" si="59"/>
        <v>29107986.175858505</v>
      </c>
      <c r="L129" s="2">
        <f t="shared" si="59"/>
        <v>30103874.12785523</v>
      </c>
      <c r="M129" s="2">
        <f t="shared" si="59"/>
        <v>31100433.673267163</v>
      </c>
      <c r="N129" s="2">
        <f t="shared" si="59"/>
        <v>32188227.929991845</v>
      </c>
      <c r="O129" s="2">
        <f t="shared" si="59"/>
        <v>33328508.155489016</v>
      </c>
      <c r="P129" s="2">
        <f t="shared" si="59"/>
        <v>34512863.159556568</v>
      </c>
      <c r="Q129" s="2">
        <f t="shared" si="59"/>
        <v>35729523.436809912</v>
      </c>
    </row>
    <row r="130" spans="1:17" hidden="1" x14ac:dyDescent="0.25">
      <c r="A130" s="32" t="s">
        <v>39</v>
      </c>
      <c r="B130" s="2"/>
      <c r="C130" s="2">
        <f t="shared" si="47"/>
        <v>186112222.98134226</v>
      </c>
      <c r="D130" s="15">
        <v>166332850.73044744</v>
      </c>
      <c r="E130" s="2">
        <f>E121+E125+8/17*(E$122+E$126)</f>
        <v>13519169.372080296</v>
      </c>
      <c r="F130" s="2">
        <f t="shared" ref="F130:Q130" si="60">F121+F125+8/17*(F$122+F$126)</f>
        <v>14315013.234094687</v>
      </c>
      <c r="G130" s="2">
        <f t="shared" si="60"/>
        <v>14602904.374540929</v>
      </c>
      <c r="H130" s="2">
        <f t="shared" si="60"/>
        <v>16492953.435282407</v>
      </c>
      <c r="I130" s="2">
        <f t="shared" si="60"/>
        <v>16793519.877424013</v>
      </c>
      <c r="J130" s="2">
        <f t="shared" si="60"/>
        <v>17211667.639732569</v>
      </c>
      <c r="K130" s="2">
        <f t="shared" si="60"/>
        <v>17648330.372314375</v>
      </c>
      <c r="L130" s="2">
        <f t="shared" si="60"/>
        <v>18185408.145526621</v>
      </c>
      <c r="M130" s="2">
        <f t="shared" si="60"/>
        <v>18710698.757916849</v>
      </c>
      <c r="N130" s="2">
        <f t="shared" si="60"/>
        <v>19304268.162315071</v>
      </c>
      <c r="O130" s="2">
        <f t="shared" si="60"/>
        <v>19931224.172222514</v>
      </c>
      <c r="P130" s="2">
        <f t="shared" si="60"/>
        <v>20583625.04903641</v>
      </c>
      <c r="Q130" s="2">
        <f t="shared" si="60"/>
        <v>21250527.369571421</v>
      </c>
    </row>
    <row r="131" spans="1:17" hidden="1" x14ac:dyDescent="0.25">
      <c r="A131" s="3"/>
      <c r="B131" s="2"/>
      <c r="C131" s="2"/>
      <c r="D131" s="15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idden="1" x14ac:dyDescent="0.25">
      <c r="A132" s="3" t="s">
        <v>30</v>
      </c>
      <c r="B132" s="2">
        <f t="shared" si="45"/>
        <v>0</v>
      </c>
      <c r="C132" s="2">
        <f t="shared" si="47"/>
        <v>20852321</v>
      </c>
      <c r="D132" s="15">
        <v>20852321</v>
      </c>
      <c r="E132" s="2">
        <f t="shared" ref="E132:Q132" si="61">E58</f>
        <v>1753099</v>
      </c>
      <c r="F132" s="2">
        <f t="shared" si="61"/>
        <v>1968360</v>
      </c>
      <c r="G132" s="2">
        <f t="shared" si="61"/>
        <v>1130613</v>
      </c>
      <c r="H132" s="2">
        <f t="shared" si="61"/>
        <v>1289561</v>
      </c>
      <c r="I132" s="2">
        <f t="shared" si="61"/>
        <v>1455599.9999999998</v>
      </c>
      <c r="J132" s="2">
        <f t="shared" si="61"/>
        <v>1613977</v>
      </c>
      <c r="K132" s="2">
        <f t="shared" si="61"/>
        <v>1778730</v>
      </c>
      <c r="L132" s="2">
        <f t="shared" si="61"/>
        <v>1944590</v>
      </c>
      <c r="M132" s="2">
        <f t="shared" si="61"/>
        <v>2125270</v>
      </c>
      <c r="N132" s="2">
        <f t="shared" si="61"/>
        <v>2378645</v>
      </c>
      <c r="O132" s="2">
        <f t="shared" si="61"/>
        <v>2654285</v>
      </c>
      <c r="P132" s="2">
        <f t="shared" si="61"/>
        <v>2657777</v>
      </c>
      <c r="Q132" s="2">
        <f t="shared" si="61"/>
        <v>2953886</v>
      </c>
    </row>
    <row r="133" spans="1:17" hidden="1" x14ac:dyDescent="0.25">
      <c r="A133" s="3" t="s">
        <v>33</v>
      </c>
      <c r="B133" s="2">
        <f t="shared" si="45"/>
        <v>0</v>
      </c>
      <c r="C133" s="2">
        <f t="shared" si="47"/>
        <v>6684843</v>
      </c>
      <c r="D133" s="15">
        <v>6684843</v>
      </c>
      <c r="E133" s="2">
        <f t="shared" ref="E133:Q133" si="62">E63</f>
        <v>617074</v>
      </c>
      <c r="F133" s="2">
        <f t="shared" si="62"/>
        <v>679634</v>
      </c>
      <c r="G133" s="2">
        <f t="shared" si="62"/>
        <v>358565</v>
      </c>
      <c r="H133" s="2">
        <f t="shared" si="62"/>
        <v>406302</v>
      </c>
      <c r="I133" s="2">
        <f t="shared" si="62"/>
        <v>464552</v>
      </c>
      <c r="J133" s="2">
        <f t="shared" si="62"/>
        <v>528529</v>
      </c>
      <c r="K133" s="2">
        <f t="shared" si="62"/>
        <v>591613</v>
      </c>
      <c r="L133" s="2">
        <f t="shared" si="62"/>
        <v>660047</v>
      </c>
      <c r="M133" s="2">
        <f t="shared" si="62"/>
        <v>660047</v>
      </c>
      <c r="N133" s="2">
        <f t="shared" si="62"/>
        <v>731961</v>
      </c>
      <c r="O133" s="2">
        <f t="shared" si="62"/>
        <v>801814</v>
      </c>
      <c r="P133" s="2">
        <f t="shared" si="62"/>
        <v>878751</v>
      </c>
      <c r="Q133" s="2">
        <f t="shared" si="62"/>
        <v>961227</v>
      </c>
    </row>
    <row r="134" spans="1:17" hidden="1" x14ac:dyDescent="0.25">
      <c r="B134" s="34" t="s">
        <v>88</v>
      </c>
      <c r="C134" s="34" t="s">
        <v>88</v>
      </c>
      <c r="D134" s="34" t="s">
        <v>88</v>
      </c>
      <c r="E134" s="34" t="s">
        <v>88</v>
      </c>
      <c r="F134" s="34" t="s">
        <v>88</v>
      </c>
      <c r="G134" s="34" t="s">
        <v>88</v>
      </c>
      <c r="H134" s="34" t="s">
        <v>88</v>
      </c>
      <c r="I134" s="34" t="s">
        <v>88</v>
      </c>
      <c r="J134" s="34" t="s">
        <v>88</v>
      </c>
      <c r="K134" s="34" t="s">
        <v>88</v>
      </c>
      <c r="L134" s="34" t="s">
        <v>88</v>
      </c>
      <c r="M134" s="34" t="s">
        <v>88</v>
      </c>
      <c r="N134" s="34" t="s">
        <v>88</v>
      </c>
      <c r="O134" s="34" t="s">
        <v>88</v>
      </c>
      <c r="P134" s="34" t="s">
        <v>88</v>
      </c>
      <c r="Q134" s="34" t="s">
        <v>88</v>
      </c>
    </row>
    <row r="135" spans="1:17" hidden="1" x14ac:dyDescent="0.25">
      <c r="A135" s="4" t="s">
        <v>60</v>
      </c>
      <c r="B135" s="2"/>
      <c r="C135" s="2">
        <f t="shared" si="47"/>
        <v>27537164</v>
      </c>
      <c r="D135" s="15">
        <v>27537164</v>
      </c>
      <c r="E135" s="2">
        <f>SUM(E132:E133)</f>
        <v>2370173</v>
      </c>
      <c r="F135" s="2">
        <f t="shared" ref="F135:Q135" si="63">SUM(F132:F133)</f>
        <v>2647994</v>
      </c>
      <c r="G135" s="2">
        <f t="shared" si="63"/>
        <v>1489178</v>
      </c>
      <c r="H135" s="2">
        <f t="shared" si="63"/>
        <v>1695863</v>
      </c>
      <c r="I135" s="2">
        <f t="shared" si="63"/>
        <v>1920151.9999999998</v>
      </c>
      <c r="J135" s="2">
        <f t="shared" si="63"/>
        <v>2142506</v>
      </c>
      <c r="K135" s="2">
        <f t="shared" si="63"/>
        <v>2370343</v>
      </c>
      <c r="L135" s="2">
        <f t="shared" si="63"/>
        <v>2604637</v>
      </c>
      <c r="M135" s="2">
        <f t="shared" si="63"/>
        <v>2785317</v>
      </c>
      <c r="N135" s="2">
        <f t="shared" si="63"/>
        <v>3110606</v>
      </c>
      <c r="O135" s="2">
        <f t="shared" si="63"/>
        <v>3456099</v>
      </c>
      <c r="P135" s="2">
        <f t="shared" si="63"/>
        <v>3536528</v>
      </c>
      <c r="Q135" s="2">
        <f t="shared" si="63"/>
        <v>3915113</v>
      </c>
    </row>
    <row r="136" spans="1:17" hidden="1" x14ac:dyDescent="0.25">
      <c r="A136" s="32" t="s">
        <v>38</v>
      </c>
      <c r="B136" s="2"/>
      <c r="C136" s="2">
        <f t="shared" si="47"/>
        <v>14578498.588235294</v>
      </c>
      <c r="D136" s="15">
        <v>14578498.588235294</v>
      </c>
      <c r="E136" s="2">
        <f>9/17*E$135</f>
        <v>1254797.4705882354</v>
      </c>
      <c r="F136" s="2">
        <f t="shared" ref="F136:Q136" si="64">9/17*F$135</f>
        <v>1401879.1764705882</v>
      </c>
      <c r="G136" s="2">
        <f t="shared" si="64"/>
        <v>788388.3529411765</v>
      </c>
      <c r="H136" s="2">
        <f t="shared" si="64"/>
        <v>897809.82352941181</v>
      </c>
      <c r="I136" s="2">
        <f t="shared" si="64"/>
        <v>1016551.0588235293</v>
      </c>
      <c r="J136" s="2">
        <f t="shared" si="64"/>
        <v>1134267.8823529412</v>
      </c>
      <c r="K136" s="2">
        <f t="shared" si="64"/>
        <v>1254887.4705882354</v>
      </c>
      <c r="L136" s="2">
        <f t="shared" si="64"/>
        <v>1378925.4705882354</v>
      </c>
      <c r="M136" s="2">
        <f t="shared" si="64"/>
        <v>1474579.5882352942</v>
      </c>
      <c r="N136" s="2">
        <f t="shared" si="64"/>
        <v>1646791.4117647058</v>
      </c>
      <c r="O136" s="2">
        <f t="shared" si="64"/>
        <v>1829699.4705882354</v>
      </c>
      <c r="P136" s="2">
        <f t="shared" si="64"/>
        <v>1872279.5294117648</v>
      </c>
      <c r="Q136" s="2">
        <f t="shared" si="64"/>
        <v>2072706.8823529412</v>
      </c>
    </row>
    <row r="137" spans="1:17" hidden="1" x14ac:dyDescent="0.25">
      <c r="A137" s="32" t="s">
        <v>39</v>
      </c>
      <c r="B137" s="2"/>
      <c r="C137" s="2">
        <f t="shared" si="47"/>
        <v>12958665.411764706</v>
      </c>
      <c r="D137" s="15">
        <v>6860469.9238754334</v>
      </c>
      <c r="E137" s="2">
        <f>8/17*E$135</f>
        <v>1115375.5294117646</v>
      </c>
      <c r="F137" s="2">
        <f t="shared" ref="F137:Q137" si="65">8/17*F$135</f>
        <v>1246114.8235294118</v>
      </c>
      <c r="G137" s="2">
        <f t="shared" si="65"/>
        <v>700789.6470588235</v>
      </c>
      <c r="H137" s="2">
        <f t="shared" si="65"/>
        <v>798053.17647058819</v>
      </c>
      <c r="I137" s="2">
        <f t="shared" si="65"/>
        <v>903600.94117647049</v>
      </c>
      <c r="J137" s="2">
        <f t="shared" si="65"/>
        <v>1008238.1176470588</v>
      </c>
      <c r="K137" s="2">
        <f t="shared" si="65"/>
        <v>1115455.5294117646</v>
      </c>
      <c r="L137" s="2">
        <f t="shared" si="65"/>
        <v>1225711.5294117646</v>
      </c>
      <c r="M137" s="2">
        <f t="shared" si="65"/>
        <v>1310737.4117647058</v>
      </c>
      <c r="N137" s="2">
        <f t="shared" si="65"/>
        <v>1463814.5882352942</v>
      </c>
      <c r="O137" s="2">
        <f t="shared" si="65"/>
        <v>1626399.5294117646</v>
      </c>
      <c r="P137" s="2">
        <f t="shared" si="65"/>
        <v>1664248.4705882352</v>
      </c>
      <c r="Q137" s="2">
        <f t="shared" si="65"/>
        <v>1842406.1176470588</v>
      </c>
    </row>
    <row r="138" spans="1:17" hidden="1" x14ac:dyDescent="0.25">
      <c r="D138" s="15"/>
      <c r="E138" s="2"/>
      <c r="F138" s="2"/>
      <c r="G138" s="2"/>
      <c r="H138" s="2"/>
      <c r="I138" s="2"/>
      <c r="J138" s="2"/>
      <c r="K138" s="2"/>
    </row>
    <row r="139" spans="1:17" hidden="1" x14ac:dyDescent="0.25">
      <c r="A139" s="7" t="s">
        <v>46</v>
      </c>
      <c r="B139" s="2">
        <f>C139-D139</f>
        <v>0</v>
      </c>
      <c r="C139" s="2">
        <f t="shared" ref="C139:C141" si="66">SUM(H139:Q139)</f>
        <v>416531551</v>
      </c>
      <c r="D139" s="15">
        <v>416531551</v>
      </c>
      <c r="E139" s="2">
        <f t="shared" ref="E139:Q139" si="67">SUM(E143,E145:E149)</f>
        <v>30429272</v>
      </c>
      <c r="F139" s="2">
        <f t="shared" si="67"/>
        <v>32625431</v>
      </c>
      <c r="G139" s="2">
        <f t="shared" si="67"/>
        <v>43633367</v>
      </c>
      <c r="H139" s="2">
        <f t="shared" si="67"/>
        <v>38910776</v>
      </c>
      <c r="I139" s="2">
        <f t="shared" si="67"/>
        <v>48577090</v>
      </c>
      <c r="J139" s="2">
        <f t="shared" si="67"/>
        <v>49830288</v>
      </c>
      <c r="K139" s="2">
        <f t="shared" si="67"/>
        <v>38978464</v>
      </c>
      <c r="L139" s="2">
        <f t="shared" si="67"/>
        <v>44872696</v>
      </c>
      <c r="M139" s="2">
        <f t="shared" si="67"/>
        <v>39005883</v>
      </c>
      <c r="N139" s="2">
        <f t="shared" si="67"/>
        <v>37474339</v>
      </c>
      <c r="O139" s="2">
        <f t="shared" si="67"/>
        <v>38177990</v>
      </c>
      <c r="P139" s="2">
        <f t="shared" si="67"/>
        <v>40703119</v>
      </c>
      <c r="Q139" s="2">
        <f t="shared" si="67"/>
        <v>40000906</v>
      </c>
    </row>
    <row r="140" spans="1:17" hidden="1" x14ac:dyDescent="0.25">
      <c r="A140" s="3" t="s">
        <v>38</v>
      </c>
      <c r="C140" s="2">
        <f t="shared" si="66"/>
        <v>216560987.2352941</v>
      </c>
      <c r="D140" s="15">
        <v>216560987.2352941</v>
      </c>
      <c r="E140" s="2">
        <f t="shared" ref="E140:Q140" si="68">E146+E147+9/17*(E139-SUM(E145:E147))</f>
        <v>16260595.764705883</v>
      </c>
      <c r="F140" s="2">
        <f t="shared" si="68"/>
        <v>17423337.352941178</v>
      </c>
      <c r="G140" s="2">
        <f t="shared" si="68"/>
        <v>24724258.294117648</v>
      </c>
      <c r="H140" s="2">
        <f t="shared" si="68"/>
        <v>20750829.647058822</v>
      </c>
      <c r="I140" s="2">
        <f t="shared" si="68"/>
        <v>22162761.05882353</v>
      </c>
      <c r="J140" s="2">
        <f t="shared" si="68"/>
        <v>25526041.411764707</v>
      </c>
      <c r="K140" s="2">
        <f t="shared" si="68"/>
        <v>20787063.05882353</v>
      </c>
      <c r="L140" s="2">
        <f t="shared" si="68"/>
        <v>23907225.411764707</v>
      </c>
      <c r="M140" s="2">
        <f t="shared" si="68"/>
        <v>20650173.352941178</v>
      </c>
      <c r="N140" s="2">
        <f t="shared" si="68"/>
        <v>19839355.94117647</v>
      </c>
      <c r="O140" s="2">
        <f t="shared" si="68"/>
        <v>20211877.05882353</v>
      </c>
      <c r="P140" s="2">
        <f t="shared" si="68"/>
        <v>21548710.05882353</v>
      </c>
      <c r="Q140" s="2">
        <f t="shared" si="68"/>
        <v>21176950.235294119</v>
      </c>
    </row>
    <row r="141" spans="1:17" hidden="1" x14ac:dyDescent="0.25">
      <c r="A141" s="3" t="s">
        <v>39</v>
      </c>
      <c r="C141" s="2">
        <f t="shared" si="66"/>
        <v>199970563.7647059</v>
      </c>
      <c r="D141" s="15">
        <v>199970563.7647059</v>
      </c>
      <c r="E141" s="2">
        <f>E139-E140</f>
        <v>14168676.235294117</v>
      </c>
      <c r="F141" s="2">
        <f t="shared" ref="F141:Q141" si="69">F139-F140</f>
        <v>15202093.647058822</v>
      </c>
      <c r="G141" s="2">
        <f t="shared" si="69"/>
        <v>18909108.705882352</v>
      </c>
      <c r="H141" s="2">
        <f t="shared" si="69"/>
        <v>18159946.352941178</v>
      </c>
      <c r="I141" s="2">
        <f t="shared" si="69"/>
        <v>26414328.94117647</v>
      </c>
      <c r="J141" s="2">
        <f t="shared" si="69"/>
        <v>24304246.588235293</v>
      </c>
      <c r="K141" s="2">
        <f t="shared" si="69"/>
        <v>18191400.94117647</v>
      </c>
      <c r="L141" s="2">
        <f t="shared" si="69"/>
        <v>20965470.588235293</v>
      </c>
      <c r="M141" s="2">
        <f t="shared" si="69"/>
        <v>18355709.647058822</v>
      </c>
      <c r="N141" s="2">
        <f t="shared" si="69"/>
        <v>17634983.05882353</v>
      </c>
      <c r="O141" s="2">
        <f t="shared" si="69"/>
        <v>17966112.94117647</v>
      </c>
      <c r="P141" s="2">
        <f t="shared" si="69"/>
        <v>19154408.94117647</v>
      </c>
      <c r="Q141" s="2">
        <f t="shared" si="69"/>
        <v>18823955.764705881</v>
      </c>
    </row>
    <row r="142" spans="1:17" hidden="1" x14ac:dyDescent="0.25">
      <c r="D142" s="15"/>
    </row>
    <row r="143" spans="1:17" hidden="1" x14ac:dyDescent="0.25">
      <c r="A143" s="3" t="s">
        <v>86</v>
      </c>
      <c r="C143" s="2">
        <f t="shared" ref="C143:C149" si="70">SUM(H143:Q143)</f>
        <v>379718442</v>
      </c>
      <c r="D143" s="15">
        <v>379718442</v>
      </c>
      <c r="E143" s="2">
        <f t="shared" ref="E143:Q143" si="71">E25</f>
        <v>28377840</v>
      </c>
      <c r="F143" s="2">
        <f t="shared" si="71"/>
        <v>31211380</v>
      </c>
      <c r="G143" s="2">
        <f t="shared" si="71"/>
        <v>33846480</v>
      </c>
      <c r="H143" s="2">
        <f t="shared" si="71"/>
        <v>36522886</v>
      </c>
      <c r="I143" s="2">
        <f t="shared" si="71"/>
        <v>37965449</v>
      </c>
      <c r="J143" s="2">
        <f t="shared" si="71"/>
        <v>39225274</v>
      </c>
      <c r="K143" s="2">
        <f t="shared" si="71"/>
        <v>38417614</v>
      </c>
      <c r="L143" s="2">
        <f t="shared" si="71"/>
        <v>38361989</v>
      </c>
      <c r="M143" s="2">
        <f t="shared" si="71"/>
        <v>36810558</v>
      </c>
      <c r="N143" s="2">
        <f t="shared" si="71"/>
        <v>36573154</v>
      </c>
      <c r="O143" s="2">
        <f t="shared" si="71"/>
        <v>37470770</v>
      </c>
      <c r="P143" s="2">
        <f t="shared" si="71"/>
        <v>38589682</v>
      </c>
      <c r="Q143" s="2">
        <f t="shared" si="71"/>
        <v>39781066</v>
      </c>
    </row>
    <row r="144" spans="1:17" hidden="1" x14ac:dyDescent="0.25">
      <c r="A144" s="3" t="s">
        <v>47</v>
      </c>
      <c r="C144" s="2">
        <f t="shared" si="70"/>
        <v>0</v>
      </c>
      <c r="D144" s="15">
        <v>0</v>
      </c>
    </row>
    <row r="145" spans="1:17" hidden="1" x14ac:dyDescent="0.25">
      <c r="A145" s="5" t="s">
        <v>43</v>
      </c>
      <c r="C145" s="2">
        <f t="shared" si="70"/>
        <v>8900000</v>
      </c>
      <c r="D145" s="15">
        <v>8900000</v>
      </c>
      <c r="E145" s="2">
        <f t="shared" ref="E145:Q145" si="72">E46</f>
        <v>0</v>
      </c>
      <c r="F145" s="2">
        <f t="shared" si="72"/>
        <v>0</v>
      </c>
      <c r="G145" s="2">
        <f t="shared" si="72"/>
        <v>500000</v>
      </c>
      <c r="H145" s="2">
        <f t="shared" si="72"/>
        <v>0</v>
      </c>
      <c r="I145" s="2">
        <f t="shared" si="72"/>
        <v>7000000</v>
      </c>
      <c r="J145" s="2">
        <f t="shared" si="72"/>
        <v>1900000</v>
      </c>
      <c r="K145" s="2">
        <f t="shared" si="72"/>
        <v>0</v>
      </c>
      <c r="L145" s="2">
        <f t="shared" si="72"/>
        <v>0</v>
      </c>
      <c r="M145" s="2">
        <f t="shared" si="72"/>
        <v>0</v>
      </c>
      <c r="N145" s="2">
        <f t="shared" si="72"/>
        <v>0</v>
      </c>
      <c r="O145" s="2">
        <f t="shared" si="72"/>
        <v>0</v>
      </c>
      <c r="P145" s="2">
        <f t="shared" si="72"/>
        <v>0</v>
      </c>
      <c r="Q145" s="2">
        <f t="shared" si="72"/>
        <v>0</v>
      </c>
    </row>
    <row r="146" spans="1:17" hidden="1" x14ac:dyDescent="0.25">
      <c r="A146" s="5" t="s">
        <v>48</v>
      </c>
      <c r="C146" s="2">
        <f t="shared" si="70"/>
        <v>1606603</v>
      </c>
      <c r="D146" s="15">
        <v>1606603</v>
      </c>
      <c r="E146" s="2">
        <f t="shared" ref="E146:Q146" si="73">E47</f>
        <v>320835</v>
      </c>
      <c r="F146" s="2">
        <f t="shared" si="73"/>
        <v>320982</v>
      </c>
      <c r="G146" s="2">
        <f t="shared" si="73"/>
        <v>321001</v>
      </c>
      <c r="H146" s="2">
        <f t="shared" si="73"/>
        <v>320890</v>
      </c>
      <c r="I146" s="2">
        <f t="shared" si="73"/>
        <v>321641</v>
      </c>
      <c r="J146" s="2">
        <f t="shared" si="73"/>
        <v>321264</v>
      </c>
      <c r="K146" s="2">
        <f t="shared" si="73"/>
        <v>321737</v>
      </c>
      <c r="L146" s="2">
        <f t="shared" si="73"/>
        <v>321071</v>
      </c>
      <c r="M146" s="2">
        <f t="shared" si="73"/>
        <v>0</v>
      </c>
      <c r="N146" s="2">
        <f t="shared" si="73"/>
        <v>0</v>
      </c>
      <c r="O146" s="2">
        <f t="shared" si="73"/>
        <v>0</v>
      </c>
      <c r="P146" s="2">
        <f t="shared" si="73"/>
        <v>0</v>
      </c>
      <c r="Q146" s="2">
        <f t="shared" si="73"/>
        <v>0</v>
      </c>
    </row>
    <row r="147" spans="1:17" hidden="1" x14ac:dyDescent="0.25">
      <c r="A147" s="5" t="s">
        <v>44</v>
      </c>
      <c r="C147" s="2">
        <f t="shared" si="70"/>
        <v>0</v>
      </c>
      <c r="D147" s="15">
        <v>0</v>
      </c>
      <c r="E147" s="2">
        <f t="shared" ref="E147:Q147" si="74">E48</f>
        <v>0</v>
      </c>
      <c r="F147" s="2">
        <f t="shared" si="74"/>
        <v>0</v>
      </c>
      <c r="G147" s="2">
        <f t="shared" si="74"/>
        <v>3693010</v>
      </c>
      <c r="H147" s="2">
        <f t="shared" si="74"/>
        <v>0</v>
      </c>
      <c r="I147" s="2">
        <f t="shared" si="74"/>
        <v>0</v>
      </c>
      <c r="J147" s="2">
        <f t="shared" si="74"/>
        <v>0</v>
      </c>
      <c r="K147" s="2">
        <f t="shared" si="74"/>
        <v>0</v>
      </c>
      <c r="L147" s="2">
        <f t="shared" si="74"/>
        <v>0</v>
      </c>
      <c r="M147" s="2">
        <f t="shared" si="74"/>
        <v>0</v>
      </c>
      <c r="N147" s="2">
        <f t="shared" si="74"/>
        <v>0</v>
      </c>
      <c r="O147" s="2">
        <f t="shared" si="74"/>
        <v>0</v>
      </c>
      <c r="P147" s="2">
        <f t="shared" si="74"/>
        <v>0</v>
      </c>
      <c r="Q147" s="2">
        <f t="shared" si="74"/>
        <v>0</v>
      </c>
    </row>
    <row r="148" spans="1:17" hidden="1" x14ac:dyDescent="0.25">
      <c r="A148" s="5" t="s">
        <v>41</v>
      </c>
      <c r="C148" s="2">
        <f t="shared" si="70"/>
        <v>11100000</v>
      </c>
      <c r="D148" s="15">
        <v>11100000</v>
      </c>
      <c r="E148" s="2">
        <f t="shared" ref="E148:Q148" si="75">E49</f>
        <v>0</v>
      </c>
      <c r="F148" s="2">
        <f t="shared" si="75"/>
        <v>0</v>
      </c>
      <c r="G148" s="2">
        <f t="shared" si="75"/>
        <v>300000</v>
      </c>
      <c r="H148" s="2">
        <f t="shared" si="75"/>
        <v>0</v>
      </c>
      <c r="I148" s="2">
        <f t="shared" si="75"/>
        <v>3100000</v>
      </c>
      <c r="J148" s="2">
        <f t="shared" si="75"/>
        <v>8000000</v>
      </c>
      <c r="K148" s="2">
        <f t="shared" si="75"/>
        <v>0</v>
      </c>
      <c r="L148" s="2">
        <f t="shared" si="75"/>
        <v>0</v>
      </c>
      <c r="M148" s="2">
        <f t="shared" si="75"/>
        <v>0</v>
      </c>
      <c r="N148" s="2">
        <f t="shared" si="75"/>
        <v>0</v>
      </c>
      <c r="O148" s="2">
        <f t="shared" si="75"/>
        <v>0</v>
      </c>
      <c r="P148" s="2">
        <f t="shared" si="75"/>
        <v>0</v>
      </c>
      <c r="Q148" s="2">
        <f t="shared" si="75"/>
        <v>0</v>
      </c>
    </row>
    <row r="149" spans="1:17" hidden="1" x14ac:dyDescent="0.25">
      <c r="A149" s="5" t="s">
        <v>42</v>
      </c>
      <c r="C149" s="2">
        <f t="shared" si="70"/>
        <v>15206506</v>
      </c>
      <c r="D149" s="15">
        <v>15206506</v>
      </c>
      <c r="E149" s="2">
        <f t="shared" ref="E149:Q149" si="76">E51</f>
        <v>1730597</v>
      </c>
      <c r="F149" s="2">
        <f t="shared" si="76"/>
        <v>1093069</v>
      </c>
      <c r="G149" s="2">
        <f t="shared" si="76"/>
        <v>4972876</v>
      </c>
      <c r="H149" s="2">
        <f t="shared" si="76"/>
        <v>2067000</v>
      </c>
      <c r="I149" s="2">
        <f t="shared" si="76"/>
        <v>190000</v>
      </c>
      <c r="J149" s="2">
        <f t="shared" si="76"/>
        <v>383750</v>
      </c>
      <c r="K149" s="2">
        <f t="shared" si="76"/>
        <v>239113</v>
      </c>
      <c r="L149" s="2">
        <f t="shared" si="76"/>
        <v>6189636</v>
      </c>
      <c r="M149" s="2">
        <f t="shared" si="76"/>
        <v>2195325</v>
      </c>
      <c r="N149" s="2">
        <f t="shared" si="76"/>
        <v>901185</v>
      </c>
      <c r="O149" s="2">
        <f t="shared" si="76"/>
        <v>707220</v>
      </c>
      <c r="P149" s="2">
        <f t="shared" si="76"/>
        <v>2113437</v>
      </c>
      <c r="Q149" s="2">
        <f t="shared" si="76"/>
        <v>219840</v>
      </c>
    </row>
    <row r="150" spans="1:17" hidden="1" x14ac:dyDescent="0.25">
      <c r="A150" s="5"/>
      <c r="C150" s="2"/>
      <c r="D150" s="15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idden="1" x14ac:dyDescent="0.25">
      <c r="D151" s="20" t="s">
        <v>69</v>
      </c>
    </row>
    <row r="152" spans="1:17" ht="14.4" hidden="1" thickBot="1" x14ac:dyDescent="0.3">
      <c r="A152" s="12" t="s">
        <v>49</v>
      </c>
      <c r="B152" s="22">
        <f>C152-D152</f>
        <v>19779372.250894815</v>
      </c>
      <c r="C152" s="2">
        <f>SUM(H152:Q152)</f>
        <v>105542793.25089481</v>
      </c>
      <c r="D152" s="15">
        <v>85763421</v>
      </c>
      <c r="E152" s="2">
        <f t="shared" ref="E152:Q154" si="77">E114-E139</f>
        <v>10032035</v>
      </c>
      <c r="F152" s="2">
        <f t="shared" si="77"/>
        <v>10073672</v>
      </c>
      <c r="G152" s="2">
        <f t="shared" si="77"/>
        <v>-1129997</v>
      </c>
      <c r="H152" s="2">
        <f t="shared" si="77"/>
        <v>5990156.2643144354</v>
      </c>
      <c r="I152" s="2">
        <f t="shared" si="77"/>
        <v>-2460518.8862133175</v>
      </c>
      <c r="J152" s="2">
        <f t="shared" si="77"/>
        <v>-2237588.81493783</v>
      </c>
      <c r="K152" s="2">
        <f t="shared" si="77"/>
        <v>10148195.548172876</v>
      </c>
      <c r="L152" s="2">
        <f t="shared" si="77"/>
        <v>6021223.2733818442</v>
      </c>
      <c r="M152" s="2">
        <f t="shared" si="77"/>
        <v>13590566.431184016</v>
      </c>
      <c r="N152" s="2">
        <f t="shared" si="77"/>
        <v>17128763.092306919</v>
      </c>
      <c r="O152" s="2">
        <f t="shared" si="77"/>
        <v>18537841.327711537</v>
      </c>
      <c r="P152" s="2">
        <f t="shared" si="77"/>
        <v>17929897.208592981</v>
      </c>
      <c r="Q152" s="2">
        <f t="shared" si="77"/>
        <v>20894257.806381337</v>
      </c>
    </row>
    <row r="153" spans="1:17" hidden="1" x14ac:dyDescent="0.25">
      <c r="A153" s="3" t="s">
        <v>38</v>
      </c>
      <c r="B153" s="2">
        <f t="shared" ref="B153:B161" si="78">C153-D153</f>
        <v>0</v>
      </c>
      <c r="C153" s="2">
        <f>SUM(H153:Q153)</f>
        <v>106442468.62249371</v>
      </c>
      <c r="D153" s="15">
        <v>106442468.62249371</v>
      </c>
      <c r="E153" s="2">
        <f t="shared" si="77"/>
        <v>9566166.3338020574</v>
      </c>
      <c r="F153" s="2">
        <f t="shared" si="77"/>
        <v>9714637.5894347243</v>
      </c>
      <c r="G153" s="2">
        <f t="shared" si="77"/>
        <v>2475417.6842826009</v>
      </c>
      <c r="H153" s="2">
        <f t="shared" si="77"/>
        <v>6859096.0055026188</v>
      </c>
      <c r="I153" s="2">
        <f t="shared" si="77"/>
        <v>6256689.2363626659</v>
      </c>
      <c r="J153" s="2">
        <f t="shared" si="77"/>
        <v>3846752.0159178376</v>
      </c>
      <c r="K153" s="2">
        <f t="shared" si="77"/>
        <v>9575810.5876232125</v>
      </c>
      <c r="L153" s="2">
        <f t="shared" si="77"/>
        <v>7575574.1866787598</v>
      </c>
      <c r="M153" s="2">
        <f t="shared" si="77"/>
        <v>11924839.908561278</v>
      </c>
      <c r="N153" s="2">
        <f t="shared" si="77"/>
        <v>13995663.400580082</v>
      </c>
      <c r="O153" s="2">
        <f t="shared" si="77"/>
        <v>14946330.56725372</v>
      </c>
      <c r="P153" s="2">
        <f t="shared" si="77"/>
        <v>14836432.630144801</v>
      </c>
      <c r="Q153" s="2">
        <f t="shared" si="77"/>
        <v>16625280.083868735</v>
      </c>
    </row>
    <row r="154" spans="1:17" hidden="1" x14ac:dyDescent="0.25">
      <c r="A154" s="3" t="s">
        <v>39</v>
      </c>
      <c r="B154" s="2">
        <f t="shared" si="78"/>
        <v>19779372.250894777</v>
      </c>
      <c r="C154" s="2">
        <f>SUM(H154:Q154)</f>
        <v>-899675.37159892917</v>
      </c>
      <c r="D154" s="15">
        <v>-20679047.622493707</v>
      </c>
      <c r="E154" s="2">
        <f t="shared" si="77"/>
        <v>465868.66619794443</v>
      </c>
      <c r="F154" s="2">
        <f t="shared" si="77"/>
        <v>359034.4105652757</v>
      </c>
      <c r="G154" s="2">
        <f t="shared" si="77"/>
        <v>-3605414.684282599</v>
      </c>
      <c r="H154" s="2">
        <f t="shared" si="77"/>
        <v>-868939.74118818343</v>
      </c>
      <c r="I154" s="2">
        <f t="shared" si="77"/>
        <v>-8717208.1225759871</v>
      </c>
      <c r="J154" s="2">
        <f t="shared" si="77"/>
        <v>-6084340.8308556639</v>
      </c>
      <c r="K154" s="2">
        <f t="shared" si="77"/>
        <v>572384.96054966748</v>
      </c>
      <c r="L154" s="2">
        <f t="shared" si="77"/>
        <v>-1554350.9132969081</v>
      </c>
      <c r="M154" s="2">
        <f t="shared" si="77"/>
        <v>1665726.5226227343</v>
      </c>
      <c r="N154" s="2">
        <f t="shared" si="77"/>
        <v>3133099.6917268336</v>
      </c>
      <c r="O154" s="2">
        <f t="shared" si="77"/>
        <v>3591510.7604578063</v>
      </c>
      <c r="P154" s="2">
        <f t="shared" si="77"/>
        <v>3093464.5784481727</v>
      </c>
      <c r="Q154" s="2">
        <f t="shared" si="77"/>
        <v>4268977.7225125991</v>
      </c>
    </row>
    <row r="155" spans="1:17" hidden="1" x14ac:dyDescent="0.25">
      <c r="B155" s="2"/>
    </row>
    <row r="156" spans="1:17" ht="14.4" hidden="1" thickBot="1" x14ac:dyDescent="0.3">
      <c r="A156" s="3" t="s">
        <v>55</v>
      </c>
      <c r="B156" s="22">
        <f t="shared" si="78"/>
        <v>19779372.250894807</v>
      </c>
      <c r="C156" s="2">
        <f>SUM(H156:Q156)</f>
        <v>58020866.250894807</v>
      </c>
      <c r="D156" s="15">
        <v>38241494</v>
      </c>
      <c r="E156" s="2">
        <f>SUM(E157:E158)</f>
        <v>5629030</v>
      </c>
      <c r="F156" s="2">
        <f t="shared" ref="F156:Q156" si="79">SUM(F157:F158)</f>
        <v>5861801</v>
      </c>
      <c r="G156" s="2">
        <f t="shared" si="79"/>
        <v>-4684982</v>
      </c>
      <c r="H156" s="2">
        <f t="shared" si="79"/>
        <v>2356040.264314441</v>
      </c>
      <c r="I156" s="2">
        <f t="shared" si="79"/>
        <v>-6306827.8862133212</v>
      </c>
      <c r="J156" s="2">
        <f t="shared" si="79"/>
        <v>-5939324.8149378262</v>
      </c>
      <c r="K156" s="2">
        <f t="shared" si="79"/>
        <v>6252438.54817288</v>
      </c>
      <c r="L156" s="2">
        <f t="shared" si="79"/>
        <v>2050989.2733818507</v>
      </c>
      <c r="M156" s="2">
        <f t="shared" si="79"/>
        <v>9401346.4311840106</v>
      </c>
      <c r="N156" s="2">
        <f t="shared" si="79"/>
        <v>11590399.092306919</v>
      </c>
      <c r="O156" s="2">
        <f t="shared" si="79"/>
        <v>12532344.327711532</v>
      </c>
      <c r="P156" s="2">
        <f t="shared" si="79"/>
        <v>11787677.208592979</v>
      </c>
      <c r="Q156" s="2">
        <f t="shared" si="79"/>
        <v>14295783.806381337</v>
      </c>
    </row>
    <row r="157" spans="1:17" hidden="1" x14ac:dyDescent="0.25">
      <c r="A157" s="5" t="s">
        <v>51</v>
      </c>
      <c r="B157" s="2">
        <f t="shared" si="78"/>
        <v>0</v>
      </c>
      <c r="C157" s="2">
        <f>SUM(H157:Q157)</f>
        <v>40258364</v>
      </c>
      <c r="D157" s="15">
        <v>40258364</v>
      </c>
      <c r="E157" s="2">
        <f t="shared" ref="E157:Q157" si="80">E32</f>
        <v>2593352</v>
      </c>
      <c r="F157" s="2">
        <f t="shared" si="80"/>
        <v>1521136</v>
      </c>
      <c r="G157" s="2">
        <f t="shared" si="80"/>
        <v>990334</v>
      </c>
      <c r="H157" s="2">
        <f t="shared" si="80"/>
        <v>838820</v>
      </c>
      <c r="I157" s="2">
        <f t="shared" si="80"/>
        <v>287219</v>
      </c>
      <c r="J157" s="2">
        <f t="shared" si="80"/>
        <v>-7508902</v>
      </c>
      <c r="K157" s="2">
        <f t="shared" si="80"/>
        <v>2015422</v>
      </c>
      <c r="L157" s="2">
        <f t="shared" si="80"/>
        <v>2366118</v>
      </c>
      <c r="M157" s="2">
        <f t="shared" si="80"/>
        <v>6895182</v>
      </c>
      <c r="N157" s="2">
        <f t="shared" si="80"/>
        <v>7803530</v>
      </c>
      <c r="O157" s="2">
        <f t="shared" si="80"/>
        <v>8546644</v>
      </c>
      <c r="P157" s="2">
        <f t="shared" si="80"/>
        <v>9197544</v>
      </c>
      <c r="Q157" s="2">
        <f t="shared" si="80"/>
        <v>9816787</v>
      </c>
    </row>
    <row r="158" spans="1:17" hidden="1" x14ac:dyDescent="0.25">
      <c r="A158" s="5" t="s">
        <v>52</v>
      </c>
      <c r="B158" s="2">
        <f t="shared" si="78"/>
        <v>19779372.2508948</v>
      </c>
      <c r="C158" s="2">
        <f>SUM(H158:Q158)</f>
        <v>17762502.2508948</v>
      </c>
      <c r="D158" s="15">
        <v>-2016870</v>
      </c>
      <c r="E158" s="2">
        <f t="shared" ref="E158:Q158" si="81">E53</f>
        <v>3035678</v>
      </c>
      <c r="F158" s="2">
        <f t="shared" si="81"/>
        <v>4340665</v>
      </c>
      <c r="G158" s="2">
        <f t="shared" si="81"/>
        <v>-5675316</v>
      </c>
      <c r="H158" s="2">
        <f t="shared" si="81"/>
        <v>1517220.264314441</v>
      </c>
      <c r="I158" s="2">
        <f t="shared" si="81"/>
        <v>-6594046.8862133212</v>
      </c>
      <c r="J158" s="2">
        <f t="shared" si="81"/>
        <v>1569577.1850621738</v>
      </c>
      <c r="K158" s="2">
        <f t="shared" si="81"/>
        <v>4237016.54817288</v>
      </c>
      <c r="L158" s="2">
        <f t="shared" si="81"/>
        <v>-315128.72661814932</v>
      </c>
      <c r="M158" s="2">
        <f t="shared" si="81"/>
        <v>2506164.4311840106</v>
      </c>
      <c r="N158" s="2">
        <f t="shared" si="81"/>
        <v>3786869.0923069194</v>
      </c>
      <c r="O158" s="2">
        <f t="shared" si="81"/>
        <v>3985700.3277115319</v>
      </c>
      <c r="P158" s="2">
        <f t="shared" si="81"/>
        <v>2590133.2085929792</v>
      </c>
      <c r="Q158" s="2">
        <f t="shared" si="81"/>
        <v>4478996.8063813373</v>
      </c>
    </row>
    <row r="159" spans="1:17" hidden="1" x14ac:dyDescent="0.25">
      <c r="A159" s="5" t="s">
        <v>57</v>
      </c>
      <c r="B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idden="1" x14ac:dyDescent="0.25">
      <c r="A160" s="11" t="s">
        <v>38</v>
      </c>
      <c r="B160" s="2">
        <f t="shared" si="78"/>
        <v>0</v>
      </c>
      <c r="C160" s="2">
        <f>SUM(H160:Q160)</f>
        <v>58920541.622493729</v>
      </c>
      <c r="D160" s="15">
        <v>58920541.622493707</v>
      </c>
      <c r="E160" s="2">
        <f>E156-E161</f>
        <v>5163161.3338020556</v>
      </c>
      <c r="F160" s="2">
        <f t="shared" ref="F160:Q160" si="82">F156-F161</f>
        <v>5502766.5894347243</v>
      </c>
      <c r="G160" s="2">
        <f t="shared" si="82"/>
        <v>-1079567.315717401</v>
      </c>
      <c r="H160" s="2">
        <f t="shared" si="82"/>
        <v>3224980.0055026244</v>
      </c>
      <c r="I160" s="2">
        <f t="shared" si="82"/>
        <v>2410380.2363626659</v>
      </c>
      <c r="J160" s="2">
        <f t="shared" si="82"/>
        <v>145016.01591783762</v>
      </c>
      <c r="K160" s="2">
        <f t="shared" si="82"/>
        <v>5680053.5876232125</v>
      </c>
      <c r="L160" s="2">
        <f t="shared" si="82"/>
        <v>3605340.1866787588</v>
      </c>
      <c r="M160" s="2">
        <f t="shared" si="82"/>
        <v>7735619.9085612763</v>
      </c>
      <c r="N160" s="2">
        <f t="shared" si="82"/>
        <v>8457299.4005800858</v>
      </c>
      <c r="O160" s="2">
        <f t="shared" si="82"/>
        <v>8940833.5672537256</v>
      </c>
      <c r="P160" s="2">
        <f t="shared" si="82"/>
        <v>8694212.6301448066</v>
      </c>
      <c r="Q160" s="2">
        <f t="shared" si="82"/>
        <v>10026806.083868738</v>
      </c>
    </row>
    <row r="161" spans="1:17" hidden="1" x14ac:dyDescent="0.25">
      <c r="A161" s="11" t="s">
        <v>39</v>
      </c>
      <c r="B161" s="2">
        <f t="shared" si="78"/>
        <v>19779372.250894777</v>
      </c>
      <c r="C161" s="2">
        <f>SUM(H161:Q161)</f>
        <v>-899675.37159892917</v>
      </c>
      <c r="D161" s="15">
        <v>-20679047.622493707</v>
      </c>
      <c r="E161" s="2">
        <f>E154</f>
        <v>465868.66619794443</v>
      </c>
      <c r="F161" s="2">
        <f t="shared" ref="F161:Q161" si="83">F154</f>
        <v>359034.4105652757</v>
      </c>
      <c r="G161" s="2">
        <f t="shared" si="83"/>
        <v>-3605414.684282599</v>
      </c>
      <c r="H161" s="2">
        <f t="shared" si="83"/>
        <v>-868939.74118818343</v>
      </c>
      <c r="I161" s="2">
        <f t="shared" si="83"/>
        <v>-8717208.1225759871</v>
      </c>
      <c r="J161" s="2">
        <f t="shared" si="83"/>
        <v>-6084340.8308556639</v>
      </c>
      <c r="K161" s="2">
        <f t="shared" si="83"/>
        <v>572384.96054966748</v>
      </c>
      <c r="L161" s="2">
        <f t="shared" si="83"/>
        <v>-1554350.9132969081</v>
      </c>
      <c r="M161" s="2">
        <f t="shared" si="83"/>
        <v>1665726.5226227343</v>
      </c>
      <c r="N161" s="2">
        <f t="shared" si="83"/>
        <v>3133099.6917268336</v>
      </c>
      <c r="O161" s="2">
        <f t="shared" si="83"/>
        <v>3591510.7604578063</v>
      </c>
      <c r="P161" s="2">
        <f t="shared" si="83"/>
        <v>3093464.5784481727</v>
      </c>
      <c r="Q161" s="2">
        <f t="shared" si="83"/>
        <v>4268977.7225125991</v>
      </c>
    </row>
    <row r="162" spans="1:17" hidden="1" x14ac:dyDescent="0.25">
      <c r="A162" s="5" t="s">
        <v>58</v>
      </c>
      <c r="D162" s="15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idden="1" x14ac:dyDescent="0.25">
      <c r="A163" s="11" t="s">
        <v>38</v>
      </c>
      <c r="C163" s="2">
        <f>SUM(H163:Q163)</f>
        <v>30716929.191650189</v>
      </c>
      <c r="D163" s="15">
        <v>20245496.823529411</v>
      </c>
      <c r="E163" s="2">
        <f t="shared" ref="E163:Q163" si="84">9/17*SUM(E160:E161)</f>
        <v>2980074.7058823528</v>
      </c>
      <c r="F163" s="2">
        <f t="shared" si="84"/>
        <v>3103306.411764706</v>
      </c>
      <c r="G163" s="2">
        <f t="shared" si="84"/>
        <v>-2480284.588235294</v>
      </c>
      <c r="H163" s="2">
        <f t="shared" si="84"/>
        <v>1247315.4340488217</v>
      </c>
      <c r="I163" s="2">
        <f t="shared" si="84"/>
        <v>-3338908.8809364643</v>
      </c>
      <c r="J163" s="2">
        <f t="shared" si="84"/>
        <v>-3144348.4314376726</v>
      </c>
      <c r="K163" s="2">
        <f t="shared" si="84"/>
        <v>3310114.5255032894</v>
      </c>
      <c r="L163" s="2">
        <f t="shared" si="84"/>
        <v>1085817.8506139209</v>
      </c>
      <c r="M163" s="2">
        <f t="shared" si="84"/>
        <v>4977183.4047444761</v>
      </c>
      <c r="N163" s="2">
        <f t="shared" si="84"/>
        <v>6136093.6371036628</v>
      </c>
      <c r="O163" s="2">
        <f t="shared" si="84"/>
        <v>6634770.5264355168</v>
      </c>
      <c r="P163" s="2">
        <f t="shared" si="84"/>
        <v>6240534.9927845187</v>
      </c>
      <c r="Q163" s="2">
        <f t="shared" si="84"/>
        <v>7568356.1327901203</v>
      </c>
    </row>
    <row r="164" spans="1:17" hidden="1" x14ac:dyDescent="0.25">
      <c r="A164" s="11" t="s">
        <v>39</v>
      </c>
      <c r="C164" s="2">
        <f>SUM(H164:Q164)</f>
        <v>27303937.05924461</v>
      </c>
      <c r="D164" s="15">
        <v>17995997.176470589</v>
      </c>
      <c r="E164" s="2">
        <f t="shared" ref="E164:Q164" si="85">8/17*SUM(E160:E161)</f>
        <v>2648955.2941176472</v>
      </c>
      <c r="F164" s="2">
        <f t="shared" si="85"/>
        <v>2758494.588235294</v>
      </c>
      <c r="G164" s="2">
        <f t="shared" si="85"/>
        <v>-2204697.411764706</v>
      </c>
      <c r="H164" s="2">
        <f t="shared" si="85"/>
        <v>1108724.8302656193</v>
      </c>
      <c r="I164" s="2">
        <f t="shared" si="85"/>
        <v>-2967919.0052768569</v>
      </c>
      <c r="J164" s="2">
        <f t="shared" si="85"/>
        <v>-2794976.3835001537</v>
      </c>
      <c r="K164" s="2">
        <f t="shared" si="85"/>
        <v>2942324.0226695905</v>
      </c>
      <c r="L164" s="2">
        <f t="shared" si="85"/>
        <v>965171.42276792973</v>
      </c>
      <c r="M164" s="2">
        <f t="shared" si="85"/>
        <v>4424163.0264395345</v>
      </c>
      <c r="N164" s="2">
        <f t="shared" si="85"/>
        <v>5454305.4552032566</v>
      </c>
      <c r="O164" s="2">
        <f t="shared" si="85"/>
        <v>5897573.8012760151</v>
      </c>
      <c r="P164" s="2">
        <f t="shared" si="85"/>
        <v>5547142.2158084605</v>
      </c>
      <c r="Q164" s="2">
        <f t="shared" si="85"/>
        <v>6727427.673591217</v>
      </c>
    </row>
    <row r="165" spans="1:17" hidden="1" x14ac:dyDescent="0.25">
      <c r="A165" s="5" t="s">
        <v>59</v>
      </c>
      <c r="D165" s="15"/>
    </row>
    <row r="166" spans="1:17" hidden="1" x14ac:dyDescent="0.25">
      <c r="A166" s="11" t="s">
        <v>38</v>
      </c>
      <c r="C166" s="2">
        <f>SUM(H166:Q166)</f>
        <v>28203612.43084354</v>
      </c>
      <c r="D166" s="15">
        <v>38675044.798964292</v>
      </c>
      <c r="E166" s="2">
        <f t="shared" ref="E166:Q167" si="86">E160-E163</f>
        <v>2183086.6279197028</v>
      </c>
      <c r="F166" s="2">
        <f t="shared" si="86"/>
        <v>2399460.1776700183</v>
      </c>
      <c r="G166" s="2">
        <f t="shared" si="86"/>
        <v>1400717.272517893</v>
      </c>
      <c r="H166" s="2">
        <f t="shared" si="86"/>
        <v>1977664.5714538028</v>
      </c>
      <c r="I166" s="2">
        <f t="shared" si="86"/>
        <v>5749289.1172991302</v>
      </c>
      <c r="J166" s="2">
        <f t="shared" si="86"/>
        <v>3289364.4473555102</v>
      </c>
      <c r="K166" s="2">
        <f t="shared" si="86"/>
        <v>2369939.0621199231</v>
      </c>
      <c r="L166" s="2">
        <f t="shared" si="86"/>
        <v>2519522.3360648379</v>
      </c>
      <c r="M166" s="2">
        <f t="shared" si="86"/>
        <v>2758436.5038168002</v>
      </c>
      <c r="N166" s="2">
        <f t="shared" si="86"/>
        <v>2321205.763476423</v>
      </c>
      <c r="O166" s="2">
        <f t="shared" si="86"/>
        <v>2306063.0408182088</v>
      </c>
      <c r="P166" s="2">
        <f t="shared" si="86"/>
        <v>2453677.6373602878</v>
      </c>
      <c r="Q166" s="2">
        <f t="shared" si="86"/>
        <v>2458449.9510786179</v>
      </c>
    </row>
    <row r="167" spans="1:17" hidden="1" x14ac:dyDescent="0.25">
      <c r="A167" s="11" t="s">
        <v>39</v>
      </c>
      <c r="C167" s="2">
        <f>SUM(H167:Q167)</f>
        <v>-28203612.43084354</v>
      </c>
      <c r="D167" s="15">
        <v>-38675044.798964292</v>
      </c>
      <c r="E167" s="2">
        <f t="shared" si="86"/>
        <v>-2183086.6279197028</v>
      </c>
      <c r="F167" s="2">
        <f t="shared" si="86"/>
        <v>-2399460.1776700183</v>
      </c>
      <c r="G167" s="2">
        <f t="shared" si="86"/>
        <v>-1400717.272517893</v>
      </c>
      <c r="H167" s="2">
        <f t="shared" si="86"/>
        <v>-1977664.5714538028</v>
      </c>
      <c r="I167" s="2">
        <f t="shared" si="86"/>
        <v>-5749289.1172991302</v>
      </c>
      <c r="J167" s="2">
        <f t="shared" si="86"/>
        <v>-3289364.4473555102</v>
      </c>
      <c r="K167" s="2">
        <f t="shared" si="86"/>
        <v>-2369939.0621199231</v>
      </c>
      <c r="L167" s="2">
        <f t="shared" si="86"/>
        <v>-2519522.3360648379</v>
      </c>
      <c r="M167" s="2">
        <f t="shared" si="86"/>
        <v>-2758436.5038168002</v>
      </c>
      <c r="N167" s="2">
        <f t="shared" si="86"/>
        <v>-2321205.763476423</v>
      </c>
      <c r="O167" s="2">
        <f t="shared" si="86"/>
        <v>-2306063.0408182088</v>
      </c>
      <c r="P167" s="2">
        <f t="shared" si="86"/>
        <v>-2453677.6373602878</v>
      </c>
      <c r="Q167" s="2">
        <f t="shared" si="86"/>
        <v>-2458449.9510786179</v>
      </c>
    </row>
    <row r="168" spans="1:17" hidden="1" x14ac:dyDescent="0.25">
      <c r="A168" s="11"/>
      <c r="B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idden="1" x14ac:dyDescent="0.25">
      <c r="A169" s="5"/>
      <c r="B169" s="2"/>
      <c r="C169" s="2"/>
      <c r="D169" s="20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4.4" hidden="1" thickBot="1" x14ac:dyDescent="0.3">
      <c r="A170" s="3" t="s">
        <v>56</v>
      </c>
      <c r="B170" s="22">
        <f t="shared" ref="B170:B182" si="87">C170-D170</f>
        <v>0</v>
      </c>
      <c r="C170" s="2">
        <f>SUM(H170:Q170)</f>
        <v>47521927</v>
      </c>
      <c r="D170" s="15">
        <v>47521927</v>
      </c>
      <c r="E170" s="2">
        <f>SUM(E171:E172)</f>
        <v>4403005</v>
      </c>
      <c r="F170" s="2">
        <f t="shared" ref="F170:Q170" si="88">SUM(F171:F172)</f>
        <v>4211871</v>
      </c>
      <c r="G170" s="2">
        <f t="shared" si="88"/>
        <v>3554985</v>
      </c>
      <c r="H170" s="2">
        <f t="shared" si="88"/>
        <v>3634116</v>
      </c>
      <c r="I170" s="2">
        <f t="shared" si="88"/>
        <v>3846309</v>
      </c>
      <c r="J170" s="2">
        <f t="shared" si="88"/>
        <v>3701736</v>
      </c>
      <c r="K170" s="2">
        <f t="shared" si="88"/>
        <v>3895757</v>
      </c>
      <c r="L170" s="2">
        <f t="shared" si="88"/>
        <v>3970234</v>
      </c>
      <c r="M170" s="2">
        <f t="shared" si="88"/>
        <v>4189220</v>
      </c>
      <c r="N170" s="2">
        <f t="shared" si="88"/>
        <v>5538364</v>
      </c>
      <c r="O170" s="2">
        <f t="shared" si="88"/>
        <v>6005497</v>
      </c>
      <c r="P170" s="2">
        <f t="shared" si="88"/>
        <v>6142220</v>
      </c>
      <c r="Q170" s="2">
        <f t="shared" si="88"/>
        <v>6598474</v>
      </c>
    </row>
    <row r="171" spans="1:17" hidden="1" x14ac:dyDescent="0.25">
      <c r="A171" s="5" t="s">
        <v>53</v>
      </c>
      <c r="B171" s="2">
        <f t="shared" si="87"/>
        <v>0</v>
      </c>
      <c r="C171" s="2">
        <f>SUM(H171:Q171)</f>
        <v>35740884</v>
      </c>
      <c r="D171" s="15">
        <v>35740884</v>
      </c>
      <c r="E171" s="2">
        <f t="shared" ref="E171:Q171" si="89">E57+E58</f>
        <v>3322378</v>
      </c>
      <c r="F171" s="2">
        <f t="shared" si="89"/>
        <v>3103607</v>
      </c>
      <c r="G171" s="2">
        <f t="shared" si="89"/>
        <v>2791187</v>
      </c>
      <c r="H171" s="2">
        <f t="shared" si="89"/>
        <v>2702122</v>
      </c>
      <c r="I171" s="2">
        <f t="shared" si="89"/>
        <v>2822666</v>
      </c>
      <c r="J171" s="2">
        <f t="shared" si="89"/>
        <v>2692404</v>
      </c>
      <c r="K171" s="2">
        <f t="shared" si="89"/>
        <v>2800803</v>
      </c>
      <c r="L171" s="2">
        <f t="shared" si="89"/>
        <v>2819615</v>
      </c>
      <c r="M171" s="2">
        <f t="shared" si="89"/>
        <v>3071568</v>
      </c>
      <c r="N171" s="2">
        <f t="shared" si="89"/>
        <v>4307374</v>
      </c>
      <c r="O171" s="2">
        <f t="shared" si="89"/>
        <v>4685880</v>
      </c>
      <c r="P171" s="2">
        <f t="shared" si="89"/>
        <v>4745246</v>
      </c>
      <c r="Q171" s="2">
        <f t="shared" si="89"/>
        <v>5093206</v>
      </c>
    </row>
    <row r="172" spans="1:17" hidden="1" x14ac:dyDescent="0.25">
      <c r="A172" s="5" t="s">
        <v>54</v>
      </c>
      <c r="B172" s="2">
        <f t="shared" si="87"/>
        <v>0</v>
      </c>
      <c r="C172" s="2">
        <f>SUM(H172:Q172)</f>
        <v>11781043</v>
      </c>
      <c r="D172" s="15">
        <v>11781043</v>
      </c>
      <c r="E172" s="2">
        <f t="shared" ref="E172:Q172" si="90">E62+E63</f>
        <v>1080627</v>
      </c>
      <c r="F172" s="2">
        <f t="shared" si="90"/>
        <v>1108264</v>
      </c>
      <c r="G172" s="2">
        <f t="shared" si="90"/>
        <v>763798</v>
      </c>
      <c r="H172" s="2">
        <f t="shared" si="90"/>
        <v>931994</v>
      </c>
      <c r="I172" s="2">
        <f t="shared" si="90"/>
        <v>1023643</v>
      </c>
      <c r="J172" s="2">
        <f t="shared" si="90"/>
        <v>1009332</v>
      </c>
      <c r="K172" s="2">
        <f t="shared" si="90"/>
        <v>1094954</v>
      </c>
      <c r="L172" s="2">
        <f t="shared" si="90"/>
        <v>1150619</v>
      </c>
      <c r="M172" s="2">
        <f t="shared" si="90"/>
        <v>1117652</v>
      </c>
      <c r="N172" s="2">
        <f t="shared" si="90"/>
        <v>1230990</v>
      </c>
      <c r="O172" s="2">
        <f t="shared" si="90"/>
        <v>1319617</v>
      </c>
      <c r="P172" s="2">
        <f t="shared" si="90"/>
        <v>1396974</v>
      </c>
      <c r="Q172" s="2">
        <f t="shared" si="90"/>
        <v>1505268</v>
      </c>
    </row>
    <row r="173" spans="1:17" hidden="1" x14ac:dyDescent="0.25">
      <c r="A173" s="5" t="s">
        <v>57</v>
      </c>
      <c r="B173" s="2"/>
    </row>
    <row r="174" spans="1:17" hidden="1" x14ac:dyDescent="0.25">
      <c r="A174" s="11" t="s">
        <v>38</v>
      </c>
      <c r="B174" s="2">
        <f t="shared" si="87"/>
        <v>0</v>
      </c>
      <c r="C174" s="2">
        <f>SUM(H174:Q174)</f>
        <v>19984763</v>
      </c>
      <c r="D174" s="15">
        <v>19984763</v>
      </c>
      <c r="E174" s="2">
        <f t="shared" ref="E174:Q174" si="91">MIN((E57+E62),MAX(E153,0))</f>
        <v>2032832</v>
      </c>
      <c r="F174" s="2">
        <f t="shared" si="91"/>
        <v>1563877</v>
      </c>
      <c r="G174" s="2">
        <f t="shared" si="91"/>
        <v>2065807</v>
      </c>
      <c r="H174" s="2">
        <f t="shared" si="91"/>
        <v>1938253</v>
      </c>
      <c r="I174" s="2">
        <f t="shared" si="91"/>
        <v>1926157</v>
      </c>
      <c r="J174" s="2">
        <f t="shared" si="91"/>
        <v>1559230</v>
      </c>
      <c r="K174" s="2">
        <f t="shared" si="91"/>
        <v>1525414</v>
      </c>
      <c r="L174" s="2">
        <f t="shared" si="91"/>
        <v>1365597</v>
      </c>
      <c r="M174" s="2">
        <f t="shared" si="91"/>
        <v>1403903</v>
      </c>
      <c r="N174" s="2">
        <f t="shared" si="91"/>
        <v>2427758</v>
      </c>
      <c r="O174" s="2">
        <f t="shared" si="91"/>
        <v>2549398</v>
      </c>
      <c r="P174" s="2">
        <f t="shared" si="91"/>
        <v>2605692</v>
      </c>
      <c r="Q174" s="2">
        <f t="shared" si="91"/>
        <v>2683361</v>
      </c>
    </row>
    <row r="175" spans="1:17" hidden="1" x14ac:dyDescent="0.25">
      <c r="A175" s="11" t="s">
        <v>39</v>
      </c>
      <c r="B175" s="2"/>
      <c r="C175" s="2">
        <f>SUM(H175:Q175)</f>
        <v>0</v>
      </c>
      <c r="D175" s="15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</row>
    <row r="176" spans="1:17" hidden="1" x14ac:dyDescent="0.25">
      <c r="A176" s="11" t="s">
        <v>75</v>
      </c>
      <c r="B176" s="2">
        <f t="shared" si="87"/>
        <v>0</v>
      </c>
      <c r="C176" s="2">
        <f>SUM(H176:Q176)</f>
        <v>27537164</v>
      </c>
      <c r="D176" s="15">
        <v>27537164</v>
      </c>
      <c r="E176" s="2">
        <f t="shared" ref="E176:Q176" si="92">E58+E63</f>
        <v>2370173</v>
      </c>
      <c r="F176" s="2">
        <f t="shared" si="92"/>
        <v>2647994</v>
      </c>
      <c r="G176" s="2">
        <f t="shared" si="92"/>
        <v>1489178</v>
      </c>
      <c r="H176" s="2">
        <f t="shared" si="92"/>
        <v>1695863</v>
      </c>
      <c r="I176" s="2">
        <f t="shared" si="92"/>
        <v>1920151.9999999998</v>
      </c>
      <c r="J176" s="2">
        <f t="shared" si="92"/>
        <v>2142506</v>
      </c>
      <c r="K176" s="2">
        <f t="shared" si="92"/>
        <v>2370343</v>
      </c>
      <c r="L176" s="2">
        <f t="shared" si="92"/>
        <v>2604637</v>
      </c>
      <c r="M176" s="2">
        <f t="shared" si="92"/>
        <v>2785317</v>
      </c>
      <c r="N176" s="2">
        <f t="shared" si="92"/>
        <v>3110606</v>
      </c>
      <c r="O176" s="2">
        <f t="shared" si="92"/>
        <v>3456099</v>
      </c>
      <c r="P176" s="2">
        <f t="shared" si="92"/>
        <v>3536528</v>
      </c>
      <c r="Q176" s="2">
        <f t="shared" si="92"/>
        <v>3915113</v>
      </c>
    </row>
    <row r="177" spans="1:17" hidden="1" x14ac:dyDescent="0.25">
      <c r="A177" s="5" t="s">
        <v>58</v>
      </c>
      <c r="B177" s="2"/>
    </row>
    <row r="178" spans="1:17" hidden="1" x14ac:dyDescent="0.25">
      <c r="A178" s="11" t="s">
        <v>38</v>
      </c>
      <c r="B178" s="2">
        <f t="shared" si="87"/>
        <v>0</v>
      </c>
      <c r="C178" s="2">
        <f>SUM(H178:Q178)</f>
        <v>10580168.647058822</v>
      </c>
      <c r="D178" s="15">
        <v>10580168.647058822</v>
      </c>
      <c r="E178" s="2">
        <f>9/17*SUM(E174:E175)</f>
        <v>1076205.1764705882</v>
      </c>
      <c r="F178" s="2">
        <f t="shared" ref="F178:Q178" si="93">9/17*SUM(F174:F175)</f>
        <v>827934.8823529412</v>
      </c>
      <c r="G178" s="2">
        <f t="shared" si="93"/>
        <v>1093662.5294117648</v>
      </c>
      <c r="H178" s="2">
        <f t="shared" si="93"/>
        <v>1026133.9411764706</v>
      </c>
      <c r="I178" s="2">
        <f t="shared" si="93"/>
        <v>1019730.1764705882</v>
      </c>
      <c r="J178" s="2">
        <f t="shared" si="93"/>
        <v>825474.70588235289</v>
      </c>
      <c r="K178" s="2">
        <f t="shared" si="93"/>
        <v>807572.1176470588</v>
      </c>
      <c r="L178" s="2">
        <f t="shared" si="93"/>
        <v>722963.1176470588</v>
      </c>
      <c r="M178" s="2">
        <f t="shared" si="93"/>
        <v>743242.76470588241</v>
      </c>
      <c r="N178" s="2">
        <f t="shared" si="93"/>
        <v>1285283.6470588236</v>
      </c>
      <c r="O178" s="2">
        <f t="shared" si="93"/>
        <v>1349681.294117647</v>
      </c>
      <c r="P178" s="2">
        <f t="shared" si="93"/>
        <v>1379484</v>
      </c>
      <c r="Q178" s="2">
        <f t="shared" si="93"/>
        <v>1420602.8823529412</v>
      </c>
    </row>
    <row r="179" spans="1:17" hidden="1" x14ac:dyDescent="0.25">
      <c r="A179" s="11" t="s">
        <v>39</v>
      </c>
      <c r="B179" s="2">
        <f t="shared" si="87"/>
        <v>0</v>
      </c>
      <c r="C179" s="2">
        <f>SUM(H179:Q179)</f>
        <v>9404594.3529411759</v>
      </c>
      <c r="D179" s="15">
        <v>9404594.3529411759</v>
      </c>
      <c r="E179" s="2">
        <f>8/17*SUM(E174:E175)</f>
        <v>956626.82352941181</v>
      </c>
      <c r="F179" s="2">
        <f t="shared" ref="F179:Q179" si="94">8/17*SUM(F174:F175)</f>
        <v>735942.1176470588</v>
      </c>
      <c r="G179" s="2">
        <f t="shared" si="94"/>
        <v>972144.4705882353</v>
      </c>
      <c r="H179" s="2">
        <f t="shared" si="94"/>
        <v>912119.0588235294</v>
      </c>
      <c r="I179" s="2">
        <f t="shared" si="94"/>
        <v>906426.82352941181</v>
      </c>
      <c r="J179" s="2">
        <f t="shared" si="94"/>
        <v>733755.29411764711</v>
      </c>
      <c r="K179" s="2">
        <f t="shared" si="94"/>
        <v>717841.8823529412</v>
      </c>
      <c r="L179" s="2">
        <f t="shared" si="94"/>
        <v>642633.8823529412</v>
      </c>
      <c r="M179" s="2">
        <f t="shared" si="94"/>
        <v>660660.23529411759</v>
      </c>
      <c r="N179" s="2">
        <f t="shared" si="94"/>
        <v>1142474.3529411764</v>
      </c>
      <c r="O179" s="2">
        <f t="shared" si="94"/>
        <v>1199716.705882353</v>
      </c>
      <c r="P179" s="2">
        <f t="shared" si="94"/>
        <v>1226208</v>
      </c>
      <c r="Q179" s="2">
        <f t="shared" si="94"/>
        <v>1262758.1176470588</v>
      </c>
    </row>
    <row r="180" spans="1:17" hidden="1" x14ac:dyDescent="0.25">
      <c r="A180" s="5" t="s">
        <v>59</v>
      </c>
      <c r="B180" s="2"/>
      <c r="D180" s="15"/>
    </row>
    <row r="181" spans="1:17" hidden="1" x14ac:dyDescent="0.25">
      <c r="A181" s="11" t="s">
        <v>38</v>
      </c>
      <c r="B181" s="2">
        <f t="shared" si="87"/>
        <v>0</v>
      </c>
      <c r="C181" s="2">
        <f>SUM(H181:Q181)</f>
        <v>9404594.3529411759</v>
      </c>
      <c r="D181" s="15">
        <v>9404594.3529411759</v>
      </c>
      <c r="E181" s="2">
        <f>E174-E178</f>
        <v>956626.82352941181</v>
      </c>
      <c r="F181" s="2">
        <f t="shared" ref="F181:Q182" si="95">F174-F178</f>
        <v>735942.1176470588</v>
      </c>
      <c r="G181" s="2">
        <f t="shared" si="95"/>
        <v>972144.47058823518</v>
      </c>
      <c r="H181" s="2">
        <f t="shared" si="95"/>
        <v>912119.0588235294</v>
      </c>
      <c r="I181" s="2">
        <f t="shared" si="95"/>
        <v>906426.82352941181</v>
      </c>
      <c r="J181" s="2">
        <f t="shared" si="95"/>
        <v>733755.29411764711</v>
      </c>
      <c r="K181" s="2">
        <f t="shared" si="95"/>
        <v>717841.8823529412</v>
      </c>
      <c r="L181" s="2">
        <f t="shared" si="95"/>
        <v>642633.8823529412</v>
      </c>
      <c r="M181" s="2">
        <f t="shared" si="95"/>
        <v>660660.23529411759</v>
      </c>
      <c r="N181" s="2">
        <f t="shared" si="95"/>
        <v>1142474.3529411764</v>
      </c>
      <c r="O181" s="2">
        <f t="shared" si="95"/>
        <v>1199716.705882353</v>
      </c>
      <c r="P181" s="2">
        <f t="shared" si="95"/>
        <v>1226208</v>
      </c>
      <c r="Q181" s="2">
        <f t="shared" si="95"/>
        <v>1262758.1176470588</v>
      </c>
    </row>
    <row r="182" spans="1:17" hidden="1" x14ac:dyDescent="0.25">
      <c r="A182" s="11" t="s">
        <v>39</v>
      </c>
      <c r="B182" s="2">
        <f t="shared" si="87"/>
        <v>0</v>
      </c>
      <c r="C182" s="2">
        <f>SUM(H182:Q182)</f>
        <v>-9404594.3529411759</v>
      </c>
      <c r="D182" s="15">
        <v>-9404594.3529411759</v>
      </c>
      <c r="E182" s="2">
        <f>E175-E179</f>
        <v>-956626.82352941181</v>
      </c>
      <c r="F182" s="2">
        <f t="shared" si="95"/>
        <v>-735942.1176470588</v>
      </c>
      <c r="G182" s="2">
        <f t="shared" si="95"/>
        <v>-972144.4705882353</v>
      </c>
      <c r="H182" s="2">
        <f t="shared" si="95"/>
        <v>-912119.0588235294</v>
      </c>
      <c r="I182" s="2">
        <f t="shared" si="95"/>
        <v>-906426.82352941181</v>
      </c>
      <c r="J182" s="2">
        <f t="shared" si="95"/>
        <v>-733755.29411764711</v>
      </c>
      <c r="K182" s="2">
        <f t="shared" si="95"/>
        <v>-717841.8823529412</v>
      </c>
      <c r="L182" s="2">
        <f t="shared" si="95"/>
        <v>-642633.8823529412</v>
      </c>
      <c r="M182" s="2">
        <f t="shared" si="95"/>
        <v>-660660.23529411759</v>
      </c>
      <c r="N182" s="2">
        <f t="shared" si="95"/>
        <v>-1142474.3529411764</v>
      </c>
      <c r="O182" s="2">
        <f t="shared" si="95"/>
        <v>-1199716.705882353</v>
      </c>
      <c r="P182" s="2">
        <f t="shared" si="95"/>
        <v>-1226208</v>
      </c>
      <c r="Q182" s="2">
        <f t="shared" si="95"/>
        <v>-1262758.1176470588</v>
      </c>
    </row>
  </sheetData>
  <pageMargins left="0.45" right="0.45" top="0.5" bottom="0.5" header="0.3" footer="0.3"/>
  <pageSetup scale="51" fitToHeight="2" orientation="landscape" horizontalDpi="1200" verticalDpi="1200" r:id="rId1"/>
  <rowBreaks count="1" manualBreakCount="1">
    <brk id="65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4E19A-9260-422E-AA9E-FAF59DB9D082}">
  <dimension ref="A1:Q182"/>
  <sheetViews>
    <sheetView zoomScaleNormal="100" workbookViewId="0">
      <pane xSplit="2" ySplit="15" topLeftCell="C66" activePane="bottomRight" state="frozen"/>
      <selection pane="topRight" activeCell="C1" sqref="C1"/>
      <selection pane="bottomLeft" activeCell="A16" sqref="A16"/>
      <selection pane="bottomRight"/>
    </sheetView>
  </sheetViews>
  <sheetFormatPr defaultRowHeight="13.8" x14ac:dyDescent="0.25"/>
  <cols>
    <col min="1" max="1" width="43.69921875" customWidth="1"/>
    <col min="2" max="2" width="12.69921875" customWidth="1"/>
    <col min="3" max="4" width="12.5" customWidth="1"/>
    <col min="5" max="5" width="10.3984375" customWidth="1"/>
    <col min="6" max="6" width="11.09765625" customWidth="1"/>
    <col min="7" max="7" width="12.09765625" customWidth="1"/>
    <col min="8" max="17" width="10.3984375" customWidth="1"/>
  </cols>
  <sheetData>
    <row r="1" spans="1:17" x14ac:dyDescent="0.25">
      <c r="A1" t="s">
        <v>63</v>
      </c>
    </row>
    <row r="2" spans="1:17" x14ac:dyDescent="0.25">
      <c r="A2" t="s">
        <v>64</v>
      </c>
      <c r="G2" s="8" t="s">
        <v>77</v>
      </c>
    </row>
    <row r="3" spans="1:17" x14ac:dyDescent="0.25">
      <c r="A3" s="30" t="s">
        <v>84</v>
      </c>
      <c r="B3" s="21" t="s">
        <v>76</v>
      </c>
      <c r="C3" s="21" t="s">
        <v>80</v>
      </c>
      <c r="E3" s="13" t="s">
        <v>65</v>
      </c>
      <c r="F3" s="6">
        <f>(Q17/H17)^(1/9)-1</f>
        <v>3.5000001095475408E-2</v>
      </c>
      <c r="G3" s="8" t="s">
        <v>78</v>
      </c>
    </row>
    <row r="4" spans="1:17" x14ac:dyDescent="0.25">
      <c r="A4" s="30" t="s">
        <v>120</v>
      </c>
      <c r="B4" s="17">
        <v>1.84E-2</v>
      </c>
      <c r="C4" s="17">
        <v>0</v>
      </c>
      <c r="E4" s="13" t="s">
        <v>67</v>
      </c>
      <c r="F4" s="17">
        <v>0</v>
      </c>
      <c r="G4" s="2">
        <f>C17-C18-C20-G5</f>
        <v>0</v>
      </c>
      <c r="H4" s="16">
        <f>(1+$F$4)</f>
        <v>1</v>
      </c>
      <c r="I4" s="16">
        <f t="shared" ref="I4:Q4" si="0">H4*(1+$F$4)</f>
        <v>1</v>
      </c>
      <c r="J4" s="16">
        <f t="shared" si="0"/>
        <v>1</v>
      </c>
      <c r="K4" s="16">
        <f t="shared" si="0"/>
        <v>1</v>
      </c>
      <c r="L4" s="16">
        <f t="shared" si="0"/>
        <v>1</v>
      </c>
      <c r="M4" s="16">
        <f t="shared" si="0"/>
        <v>1</v>
      </c>
      <c r="N4" s="16">
        <f t="shared" si="0"/>
        <v>1</v>
      </c>
      <c r="O4" s="16">
        <f t="shared" si="0"/>
        <v>1</v>
      </c>
      <c r="P4" s="16">
        <f t="shared" si="0"/>
        <v>1</v>
      </c>
      <c r="Q4" s="16">
        <f t="shared" si="0"/>
        <v>1</v>
      </c>
    </row>
    <row r="5" spans="1:17" x14ac:dyDescent="0.25">
      <c r="A5" s="37" t="s">
        <v>119</v>
      </c>
      <c r="B5" s="17">
        <v>0.38381999999999999</v>
      </c>
      <c r="C5" s="17">
        <v>0.31440008800000002</v>
      </c>
      <c r="E5" s="13" t="s">
        <v>66</v>
      </c>
      <c r="F5" s="17">
        <v>0</v>
      </c>
      <c r="G5" s="2">
        <f>-SUM(H19:Q19)*F5</f>
        <v>0</v>
      </c>
    </row>
    <row r="6" spans="1:17" x14ac:dyDescent="0.25">
      <c r="A6" s="30" t="s">
        <v>118</v>
      </c>
      <c r="B6" s="19">
        <v>6</v>
      </c>
      <c r="C6" s="19">
        <v>6</v>
      </c>
      <c r="E6" s="13" t="s">
        <v>73</v>
      </c>
      <c r="F6" s="19">
        <v>6</v>
      </c>
      <c r="G6" s="2">
        <f>SUM(H38:Q38)-SUM(H39:Q39)</f>
        <v>0</v>
      </c>
    </row>
    <row r="7" spans="1:17" ht="14.4" thickBot="1" x14ac:dyDescent="0.3">
      <c r="B7" s="19">
        <v>30</v>
      </c>
      <c r="C7" s="19">
        <v>30</v>
      </c>
      <c r="E7" s="13" t="s">
        <v>72</v>
      </c>
      <c r="F7" s="19">
        <v>30</v>
      </c>
      <c r="G7" s="2">
        <f>SUM(H40:Q40)-SUM(H41:Q41)</f>
        <v>19779372.2508948</v>
      </c>
    </row>
    <row r="8" spans="1:17" x14ac:dyDescent="0.25">
      <c r="B8" s="17">
        <v>1</v>
      </c>
      <c r="C8" s="17">
        <v>1</v>
      </c>
      <c r="E8" s="13" t="s">
        <v>74</v>
      </c>
      <c r="F8" s="25">
        <v>1</v>
      </c>
      <c r="G8" s="26">
        <f>SUM(H27:Q27)-SUM(H26:Q26)</f>
        <v>14888563</v>
      </c>
    </row>
    <row r="9" spans="1:17" ht="14.4" thickBot="1" x14ac:dyDescent="0.3">
      <c r="B9" s="17">
        <v>1</v>
      </c>
      <c r="C9" s="17">
        <v>1</v>
      </c>
      <c r="E9" s="13" t="s">
        <v>68</v>
      </c>
      <c r="F9" s="27">
        <v>1</v>
      </c>
      <c r="G9" s="28">
        <f>SUM(H29:Q29)-SUM(H28:Q28)</f>
        <v>5096200</v>
      </c>
    </row>
    <row r="10" spans="1:17" x14ac:dyDescent="0.25">
      <c r="B10" s="17">
        <v>1</v>
      </c>
      <c r="C10" s="17">
        <v>1</v>
      </c>
      <c r="E10" s="13" t="s">
        <v>71</v>
      </c>
      <c r="F10" s="17">
        <v>0</v>
      </c>
      <c r="G10" s="2">
        <f>SUM(H50:Q50)-SUM(H49:Q49)</f>
        <v>0</v>
      </c>
    </row>
    <row r="11" spans="1:17" x14ac:dyDescent="0.25">
      <c r="F11" s="13" t="s">
        <v>79</v>
      </c>
      <c r="G11" s="2">
        <f>SUM(G4:G10)</f>
        <v>39764135.2508948</v>
      </c>
    </row>
    <row r="13" spans="1:17" x14ac:dyDescent="0.25">
      <c r="B13" s="8"/>
      <c r="C13" s="8" t="s">
        <v>60</v>
      </c>
      <c r="G13" s="10" t="s">
        <v>50</v>
      </c>
      <c r="H13" s="10" t="s">
        <v>50</v>
      </c>
      <c r="I13" s="10" t="s">
        <v>50</v>
      </c>
      <c r="J13" s="10" t="s">
        <v>50</v>
      </c>
      <c r="K13" s="10" t="s">
        <v>50</v>
      </c>
      <c r="L13" s="10" t="s">
        <v>50</v>
      </c>
      <c r="M13" s="10" t="s">
        <v>50</v>
      </c>
      <c r="N13" s="10" t="s">
        <v>50</v>
      </c>
      <c r="O13" s="10" t="s">
        <v>50</v>
      </c>
      <c r="P13" s="10" t="s">
        <v>50</v>
      </c>
      <c r="Q13" s="10" t="s">
        <v>50</v>
      </c>
    </row>
    <row r="14" spans="1:17" x14ac:dyDescent="0.25">
      <c r="B14" s="8"/>
      <c r="C14" s="8" t="s">
        <v>61</v>
      </c>
      <c r="D14" s="20"/>
      <c r="E14" s="1" t="s">
        <v>1</v>
      </c>
      <c r="F14" s="1" t="s">
        <v>2</v>
      </c>
      <c r="G14" s="8" t="s">
        <v>3</v>
      </c>
      <c r="H14" s="8" t="s">
        <v>4</v>
      </c>
      <c r="I14" s="8" t="s">
        <v>5</v>
      </c>
      <c r="J14" s="8" t="s">
        <v>6</v>
      </c>
      <c r="K14" s="8" t="s">
        <v>7</v>
      </c>
      <c r="L14" s="8" t="s">
        <v>8</v>
      </c>
      <c r="M14" s="8" t="s">
        <v>9</v>
      </c>
      <c r="N14" s="8" t="s">
        <v>10</v>
      </c>
      <c r="O14" s="8" t="s">
        <v>11</v>
      </c>
      <c r="P14" s="8" t="s">
        <v>12</v>
      </c>
      <c r="Q14" s="8" t="s">
        <v>13</v>
      </c>
    </row>
    <row r="15" spans="1:17" x14ac:dyDescent="0.25">
      <c r="C15" s="9" t="s">
        <v>62</v>
      </c>
    </row>
    <row r="16" spans="1:17" x14ac:dyDescent="0.25">
      <c r="A16" t="s">
        <v>0</v>
      </c>
      <c r="C16" s="2">
        <f>SUM(H16:Q16)</f>
        <v>462527280</v>
      </c>
      <c r="E16" s="2">
        <f>E17+E22</f>
        <v>36004024</v>
      </c>
      <c r="F16" s="2">
        <f t="shared" ref="F16:L16" si="1">F17+F22</f>
        <v>38160150</v>
      </c>
      <c r="G16" s="2">
        <f t="shared" si="1"/>
        <v>39766378</v>
      </c>
      <c r="H16" s="2">
        <f t="shared" si="1"/>
        <v>40051327</v>
      </c>
      <c r="I16" s="2">
        <f t="shared" si="1"/>
        <v>41032269</v>
      </c>
      <c r="J16" s="2">
        <f t="shared" si="1"/>
        <v>42275602</v>
      </c>
      <c r="K16" s="2">
        <f t="shared" si="1"/>
        <v>43571249</v>
      </c>
      <c r="L16" s="2">
        <f t="shared" si="1"/>
        <v>45093704</v>
      </c>
      <c r="M16" s="2">
        <f>M17+M22</f>
        <v>46605009</v>
      </c>
      <c r="N16" s="2">
        <f t="shared" ref="N16:Q16" si="2">N17+N22</f>
        <v>48275792</v>
      </c>
      <c r="O16" s="2">
        <f t="shared" si="2"/>
        <v>50032413</v>
      </c>
      <c r="P16" s="2">
        <f t="shared" si="2"/>
        <v>51858519</v>
      </c>
      <c r="Q16" s="2">
        <f t="shared" si="2"/>
        <v>53731396</v>
      </c>
    </row>
    <row r="17" spans="1:17" x14ac:dyDescent="0.25">
      <c r="A17" t="s">
        <v>14</v>
      </c>
      <c r="B17" s="2"/>
      <c r="C17" s="2">
        <f>SUM(H17:Q17)</f>
        <v>428189422</v>
      </c>
      <c r="E17" s="2">
        <f>E18+E20</f>
        <v>32804469</v>
      </c>
      <c r="F17" s="2">
        <f>F18+F20</f>
        <v>33950127</v>
      </c>
      <c r="G17" s="2">
        <f t="shared" ref="G17:Q17" si="3">G18+G20</f>
        <v>35197184</v>
      </c>
      <c r="H17" s="2">
        <f t="shared" si="3"/>
        <v>36499452</v>
      </c>
      <c r="I17" s="2">
        <f t="shared" si="3"/>
        <v>37776933</v>
      </c>
      <c r="J17" s="2">
        <f t="shared" si="3"/>
        <v>39099125</v>
      </c>
      <c r="K17" s="2">
        <f t="shared" si="3"/>
        <v>40467595</v>
      </c>
      <c r="L17" s="2">
        <f t="shared" si="3"/>
        <v>41883961</v>
      </c>
      <c r="M17" s="2">
        <f t="shared" si="3"/>
        <v>43349899</v>
      </c>
      <c r="N17" s="2">
        <f t="shared" si="3"/>
        <v>44867146</v>
      </c>
      <c r="O17" s="2">
        <f t="shared" si="3"/>
        <v>46437496</v>
      </c>
      <c r="P17" s="2">
        <f t="shared" si="3"/>
        <v>48062808</v>
      </c>
      <c r="Q17" s="2">
        <f t="shared" si="3"/>
        <v>49745007</v>
      </c>
    </row>
    <row r="18" spans="1:17" x14ac:dyDescent="0.25">
      <c r="A18" s="5" t="s">
        <v>38</v>
      </c>
      <c r="B18" s="2"/>
      <c r="C18" s="2">
        <f>SUM(H18:Q18)</f>
        <v>283414771.95979822</v>
      </c>
      <c r="E18" s="2">
        <f t="shared" ref="E18:F18" si="4">E19</f>
        <v>21738379.833028864</v>
      </c>
      <c r="F18" s="2">
        <f t="shared" si="4"/>
        <v>22471287.255926628</v>
      </c>
      <c r="G18" s="2">
        <f>G19</f>
        <v>23296703.198303338</v>
      </c>
      <c r="H18" s="2">
        <f>H19*H$4*(1-$F$5)</f>
        <v>24158662.810772568</v>
      </c>
      <c r="I18" s="2">
        <f t="shared" ref="I18:Q18" si="5">I19*I$4*(1-$F$5)</f>
        <v>25004216.128290005</v>
      </c>
      <c r="J18" s="2">
        <f t="shared" si="5"/>
        <v>25879363.25924148</v>
      </c>
      <c r="K18" s="2">
        <f t="shared" si="5"/>
        <v>26785141.386996876</v>
      </c>
      <c r="L18" s="2">
        <f t="shared" si="5"/>
        <v>27722621.451372709</v>
      </c>
      <c r="M18" s="2">
        <f t="shared" si="5"/>
        <v>28692912.781869899</v>
      </c>
      <c r="N18" s="2">
        <f t="shared" si="5"/>
        <v>29697165.08334709</v>
      </c>
      <c r="O18" s="2">
        <f t="shared" si="5"/>
        <v>30736565.788456216</v>
      </c>
      <c r="P18" s="2">
        <f t="shared" si="5"/>
        <v>31812345.352771383</v>
      </c>
      <c r="Q18" s="2">
        <f t="shared" si="5"/>
        <v>32925777.916679982</v>
      </c>
    </row>
    <row r="19" spans="1:17" x14ac:dyDescent="0.25">
      <c r="A19" s="11" t="s">
        <v>69</v>
      </c>
      <c r="B19" s="2"/>
      <c r="C19" s="2"/>
      <c r="E19" s="15">
        <v>21738379.833028864</v>
      </c>
      <c r="F19" s="15">
        <v>22471287.255926628</v>
      </c>
      <c r="G19" s="15">
        <v>23296703.198303338</v>
      </c>
      <c r="H19" s="15">
        <v>24158662.810772568</v>
      </c>
      <c r="I19" s="15">
        <v>25004216.128290005</v>
      </c>
      <c r="J19" s="15">
        <v>25879363.25924148</v>
      </c>
      <c r="K19" s="15">
        <v>26785141.386996876</v>
      </c>
      <c r="L19" s="15">
        <v>27722621.451372709</v>
      </c>
      <c r="M19" s="15">
        <v>28692912.781869899</v>
      </c>
      <c r="N19" s="15">
        <v>29697165.08334709</v>
      </c>
      <c r="O19" s="15">
        <v>30736565.788456216</v>
      </c>
      <c r="P19" s="15">
        <v>31812345.352771383</v>
      </c>
      <c r="Q19" s="15">
        <v>32925777.916679982</v>
      </c>
    </row>
    <row r="20" spans="1:17" x14ac:dyDescent="0.25">
      <c r="A20" s="5" t="s">
        <v>39</v>
      </c>
      <c r="B20" s="2"/>
      <c r="C20" s="2">
        <f>SUM(H20:Q20)</f>
        <v>144774650.04020178</v>
      </c>
      <c r="E20" s="2">
        <f t="shared" ref="E20:F20" si="6">E21</f>
        <v>11066089.166971136</v>
      </c>
      <c r="F20" s="2">
        <f t="shared" si="6"/>
        <v>11478839.744073372</v>
      </c>
      <c r="G20" s="2">
        <f>G21</f>
        <v>11900480.801696662</v>
      </c>
      <c r="H20" s="2">
        <f>H21*H$4</f>
        <v>12340789.189227432</v>
      </c>
      <c r="I20" s="2">
        <f t="shared" ref="I20:Q20" si="7">I21*I$4</f>
        <v>12772716.871709995</v>
      </c>
      <c r="J20" s="2">
        <f t="shared" si="7"/>
        <v>13219761.74075852</v>
      </c>
      <c r="K20" s="2">
        <f t="shared" si="7"/>
        <v>13682453.613003124</v>
      </c>
      <c r="L20" s="2">
        <f t="shared" si="7"/>
        <v>14161339.548627291</v>
      </c>
      <c r="M20" s="2">
        <f t="shared" si="7"/>
        <v>14656986.218130101</v>
      </c>
      <c r="N20" s="2">
        <f t="shared" si="7"/>
        <v>15169980.91665291</v>
      </c>
      <c r="O20" s="2">
        <f t="shared" si="7"/>
        <v>15700930.211543784</v>
      </c>
      <c r="P20" s="2">
        <f t="shared" si="7"/>
        <v>16250462.647228617</v>
      </c>
      <c r="Q20" s="2">
        <f t="shared" si="7"/>
        <v>16819229.083320018</v>
      </c>
    </row>
    <row r="21" spans="1:17" x14ac:dyDescent="0.25">
      <c r="A21" s="11" t="s">
        <v>69</v>
      </c>
      <c r="B21" s="2"/>
      <c r="C21" s="2"/>
      <c r="E21" s="15">
        <v>11066089.166971136</v>
      </c>
      <c r="F21" s="15">
        <v>11478839.744073372</v>
      </c>
      <c r="G21" s="15">
        <v>11900480.801696662</v>
      </c>
      <c r="H21" s="15">
        <v>12340789.189227432</v>
      </c>
      <c r="I21" s="15">
        <v>12772716.871709995</v>
      </c>
      <c r="J21" s="15">
        <v>13219761.74075852</v>
      </c>
      <c r="K21" s="15">
        <v>13682453.613003124</v>
      </c>
      <c r="L21" s="15">
        <v>14161339.548627291</v>
      </c>
      <c r="M21" s="15">
        <v>14656986.218130101</v>
      </c>
      <c r="N21" s="15">
        <v>15169980.91665291</v>
      </c>
      <c r="O21" s="15">
        <v>15700930.211543784</v>
      </c>
      <c r="P21" s="15">
        <v>16250462.647228617</v>
      </c>
      <c r="Q21" s="15">
        <v>16819229.083320018</v>
      </c>
    </row>
    <row r="22" spans="1:17" x14ac:dyDescent="0.25">
      <c r="A22" t="s">
        <v>15</v>
      </c>
      <c r="B22" s="2"/>
      <c r="C22" s="2">
        <f t="shared" ref="C22" si="8">SUM(H22:Q22)</f>
        <v>34337858</v>
      </c>
      <c r="E22" s="15">
        <v>3199555</v>
      </c>
      <c r="F22" s="15">
        <v>4210023</v>
      </c>
      <c r="G22" s="15">
        <v>4569194</v>
      </c>
      <c r="H22" s="15">
        <v>3551875</v>
      </c>
      <c r="I22" s="15">
        <v>3255336</v>
      </c>
      <c r="J22" s="15">
        <v>3176477</v>
      </c>
      <c r="K22" s="15">
        <v>3103654</v>
      </c>
      <c r="L22" s="15">
        <v>3209743</v>
      </c>
      <c r="M22" s="15">
        <v>3255110</v>
      </c>
      <c r="N22" s="15">
        <v>3408646</v>
      </c>
      <c r="O22" s="15">
        <v>3594917</v>
      </c>
      <c r="P22" s="15">
        <v>3795711</v>
      </c>
      <c r="Q22" s="15">
        <v>3986389</v>
      </c>
    </row>
    <row r="23" spans="1:17" x14ac:dyDescent="0.25">
      <c r="B23" s="2"/>
      <c r="C23" s="2"/>
    </row>
    <row r="24" spans="1:17" x14ac:dyDescent="0.25">
      <c r="A24" t="s">
        <v>18</v>
      </c>
      <c r="B24" s="2"/>
      <c r="C24" s="2">
        <f t="shared" ref="C24:C32" si="9">SUM(H24:Q24)</f>
        <v>379718442</v>
      </c>
      <c r="E24" s="2">
        <f>E25+E26+E28</f>
        <v>30410672</v>
      </c>
      <c r="F24" s="2">
        <f t="shared" ref="F24:Q24" si="10">F25+F26+F28</f>
        <v>32775257</v>
      </c>
      <c r="G24" s="2">
        <f t="shared" si="10"/>
        <v>35912287</v>
      </c>
      <c r="H24" s="2">
        <f t="shared" si="10"/>
        <v>36522886</v>
      </c>
      <c r="I24" s="2">
        <f t="shared" si="10"/>
        <v>37965449</v>
      </c>
      <c r="J24" s="2">
        <f t="shared" si="10"/>
        <v>39225274</v>
      </c>
      <c r="K24" s="2">
        <f t="shared" si="10"/>
        <v>38417614</v>
      </c>
      <c r="L24" s="2">
        <f t="shared" si="10"/>
        <v>38361989</v>
      </c>
      <c r="M24" s="2">
        <f t="shared" si="10"/>
        <v>36810558</v>
      </c>
      <c r="N24" s="2">
        <f t="shared" si="10"/>
        <v>36573154</v>
      </c>
      <c r="O24" s="2">
        <f t="shared" si="10"/>
        <v>37470770</v>
      </c>
      <c r="P24" s="2">
        <f t="shared" si="10"/>
        <v>38589682</v>
      </c>
      <c r="Q24" s="2">
        <f t="shared" si="10"/>
        <v>39781066</v>
      </c>
    </row>
    <row r="25" spans="1:17" x14ac:dyDescent="0.25">
      <c r="A25" t="s">
        <v>19</v>
      </c>
      <c r="B25" s="2"/>
      <c r="C25" s="2">
        <f t="shared" si="9"/>
        <v>379718442</v>
      </c>
      <c r="E25" s="15">
        <v>28377840</v>
      </c>
      <c r="F25" s="15">
        <v>31211380</v>
      </c>
      <c r="G25" s="15">
        <v>33846480</v>
      </c>
      <c r="H25" s="15">
        <v>36522886</v>
      </c>
      <c r="I25" s="15">
        <v>37965449</v>
      </c>
      <c r="J25" s="15">
        <v>39225274</v>
      </c>
      <c r="K25" s="15">
        <v>38417614</v>
      </c>
      <c r="L25" s="15">
        <v>38361989</v>
      </c>
      <c r="M25" s="15">
        <v>36810558</v>
      </c>
      <c r="N25" s="15">
        <v>36573154</v>
      </c>
      <c r="O25" s="15">
        <v>37470770</v>
      </c>
      <c r="P25" s="15">
        <v>38589682</v>
      </c>
      <c r="Q25" s="15">
        <v>39781066</v>
      </c>
    </row>
    <row r="26" spans="1:17" x14ac:dyDescent="0.25">
      <c r="A26" t="s">
        <v>16</v>
      </c>
      <c r="B26" s="2"/>
      <c r="C26" s="2">
        <f t="shared" si="9"/>
        <v>0</v>
      </c>
      <c r="E26" s="2">
        <v>1569279</v>
      </c>
      <c r="F26" s="2">
        <v>1135247</v>
      </c>
      <c r="G26" s="2">
        <v>1660574</v>
      </c>
      <c r="H26" s="2">
        <f>H27*(1-$F$8)</f>
        <v>0</v>
      </c>
      <c r="I26" s="2">
        <f t="shared" ref="I26:Q26" si="11">I27*(1-$F$8)</f>
        <v>0</v>
      </c>
      <c r="J26" s="2">
        <f t="shared" si="11"/>
        <v>0</v>
      </c>
      <c r="K26" s="2">
        <f t="shared" si="11"/>
        <v>0</v>
      </c>
      <c r="L26" s="2">
        <f t="shared" si="11"/>
        <v>0</v>
      </c>
      <c r="M26" s="2">
        <f t="shared" si="11"/>
        <v>0</v>
      </c>
      <c r="N26" s="2">
        <f t="shared" si="11"/>
        <v>0</v>
      </c>
      <c r="O26" s="2">
        <f t="shared" si="11"/>
        <v>0</v>
      </c>
      <c r="P26" s="2">
        <f t="shared" si="11"/>
        <v>0</v>
      </c>
      <c r="Q26" s="2">
        <f t="shared" si="11"/>
        <v>0</v>
      </c>
    </row>
    <row r="27" spans="1:17" x14ac:dyDescent="0.25">
      <c r="A27" s="3" t="s">
        <v>69</v>
      </c>
      <c r="B27" s="2"/>
      <c r="C27" s="2">
        <f t="shared" si="9"/>
        <v>14888563</v>
      </c>
      <c r="E27" s="15">
        <v>1569279</v>
      </c>
      <c r="F27" s="15">
        <v>1135247</v>
      </c>
      <c r="G27" s="15">
        <v>1660574</v>
      </c>
      <c r="H27" s="15">
        <v>1412561</v>
      </c>
      <c r="I27" s="15">
        <v>1367066</v>
      </c>
      <c r="J27" s="15">
        <v>1078427</v>
      </c>
      <c r="K27" s="15">
        <v>1022073</v>
      </c>
      <c r="L27" s="15">
        <v>875025</v>
      </c>
      <c r="M27" s="15">
        <v>946298</v>
      </c>
      <c r="N27" s="15">
        <v>1928729</v>
      </c>
      <c r="O27" s="15">
        <v>2031595</v>
      </c>
      <c r="P27" s="15">
        <v>2087469</v>
      </c>
      <c r="Q27" s="15">
        <v>2139320</v>
      </c>
    </row>
    <row r="28" spans="1:17" x14ac:dyDescent="0.25">
      <c r="A28" t="s">
        <v>17</v>
      </c>
      <c r="B28" s="2"/>
      <c r="C28" s="2">
        <f t="shared" si="9"/>
        <v>0</v>
      </c>
      <c r="E28" s="2">
        <v>463553</v>
      </c>
      <c r="F28" s="2">
        <v>428630</v>
      </c>
      <c r="G28" s="2">
        <v>405233</v>
      </c>
      <c r="H28" s="2">
        <f>H29*(1-$F$9)</f>
        <v>0</v>
      </c>
      <c r="I28" s="2">
        <f t="shared" ref="I28:Q28" si="12">I29*(1-$F$9)</f>
        <v>0</v>
      </c>
      <c r="J28" s="2">
        <f t="shared" si="12"/>
        <v>0</v>
      </c>
      <c r="K28" s="2">
        <f t="shared" si="12"/>
        <v>0</v>
      </c>
      <c r="L28" s="2">
        <f t="shared" si="12"/>
        <v>0</v>
      </c>
      <c r="M28" s="2">
        <f t="shared" si="12"/>
        <v>0</v>
      </c>
      <c r="N28" s="2">
        <f t="shared" si="12"/>
        <v>0</v>
      </c>
      <c r="O28" s="2">
        <f t="shared" si="12"/>
        <v>0</v>
      </c>
      <c r="P28" s="2">
        <f t="shared" si="12"/>
        <v>0</v>
      </c>
      <c r="Q28" s="2">
        <f t="shared" si="12"/>
        <v>0</v>
      </c>
    </row>
    <row r="29" spans="1:17" x14ac:dyDescent="0.25">
      <c r="A29" s="3" t="s">
        <v>69</v>
      </c>
      <c r="B29" s="2"/>
      <c r="C29" s="2">
        <f t="shared" si="9"/>
        <v>5096200</v>
      </c>
      <c r="E29" s="15">
        <v>463553</v>
      </c>
      <c r="F29" s="15">
        <v>428630</v>
      </c>
      <c r="G29" s="15">
        <v>405233</v>
      </c>
      <c r="H29" s="15">
        <v>525692</v>
      </c>
      <c r="I29" s="15">
        <v>559091</v>
      </c>
      <c r="J29" s="15">
        <v>480803</v>
      </c>
      <c r="K29" s="15">
        <v>503341</v>
      </c>
      <c r="L29" s="15">
        <v>490572</v>
      </c>
      <c r="M29" s="15">
        <v>457605</v>
      </c>
      <c r="N29" s="15">
        <v>499029</v>
      </c>
      <c r="O29" s="15">
        <v>517803</v>
      </c>
      <c r="P29" s="15">
        <v>518223</v>
      </c>
      <c r="Q29" s="15">
        <v>544041</v>
      </c>
    </row>
    <row r="30" spans="1:17" x14ac:dyDescent="0.25">
      <c r="A30" t="s">
        <v>21</v>
      </c>
      <c r="B30" s="2"/>
      <c r="C30" s="2">
        <f t="shared" si="9"/>
        <v>-13003278</v>
      </c>
      <c r="E30" s="33"/>
      <c r="F30" s="15">
        <v>-863757</v>
      </c>
      <c r="G30" s="15">
        <v>-555924</v>
      </c>
      <c r="H30" s="15">
        <v>-751368</v>
      </c>
      <c r="I30" s="15">
        <v>-853444</v>
      </c>
      <c r="J30" s="15">
        <v>-868945</v>
      </c>
      <c r="K30" s="15">
        <v>-1612799</v>
      </c>
      <c r="L30" s="15">
        <v>-1568622</v>
      </c>
      <c r="M30" s="15">
        <v>-1495366</v>
      </c>
      <c r="N30" s="15">
        <v>-1471350</v>
      </c>
      <c r="O30" s="15">
        <v>-1465601</v>
      </c>
      <c r="P30" s="15">
        <v>-1465601</v>
      </c>
      <c r="Q30" s="15">
        <v>-1450182</v>
      </c>
    </row>
    <row r="31" spans="1:17" x14ac:dyDescent="0.25">
      <c r="A31" t="s">
        <v>20</v>
      </c>
      <c r="B31" s="2"/>
      <c r="C31" s="2">
        <f t="shared" si="9"/>
        <v>-9562433</v>
      </c>
      <c r="E31" s="15">
        <v>-3000000</v>
      </c>
      <c r="F31" s="15">
        <v>-3000000</v>
      </c>
      <c r="G31" s="15">
        <v>-2307833</v>
      </c>
      <c r="H31" s="15"/>
      <c r="I31" s="15"/>
      <c r="J31" s="15">
        <v>-8131055</v>
      </c>
      <c r="K31" s="33"/>
      <c r="L31" s="15">
        <v>-1431378</v>
      </c>
      <c r="M31" s="33"/>
      <c r="N31" s="33"/>
      <c r="O31" s="33"/>
      <c r="P31" s="33"/>
      <c r="Q31" s="33"/>
    </row>
    <row r="32" spans="1:17" x14ac:dyDescent="0.25">
      <c r="A32" t="s">
        <v>28</v>
      </c>
      <c r="B32" s="2"/>
      <c r="C32" s="2">
        <f t="shared" si="9"/>
        <v>60243127</v>
      </c>
      <c r="E32" s="2">
        <f>E16-E24+E30+E31</f>
        <v>2593352</v>
      </c>
      <c r="F32" s="2">
        <f t="shared" ref="F32:Q32" si="13">F16-F24+F30+F31</f>
        <v>1521136</v>
      </c>
      <c r="G32" s="2">
        <f t="shared" si="13"/>
        <v>990334</v>
      </c>
      <c r="H32" s="2">
        <f>H16-H24+H30+H31</f>
        <v>2777073</v>
      </c>
      <c r="I32" s="2">
        <f t="shared" si="13"/>
        <v>2213376</v>
      </c>
      <c r="J32" s="2">
        <f t="shared" si="13"/>
        <v>-5949672</v>
      </c>
      <c r="K32" s="2">
        <f t="shared" si="13"/>
        <v>3540836</v>
      </c>
      <c r="L32" s="2">
        <f t="shared" si="13"/>
        <v>3731715</v>
      </c>
      <c r="M32" s="2">
        <f t="shared" si="13"/>
        <v>8299085</v>
      </c>
      <c r="N32" s="2">
        <f t="shared" si="13"/>
        <v>10231288</v>
      </c>
      <c r="O32" s="2">
        <f t="shared" si="13"/>
        <v>11096042</v>
      </c>
      <c r="P32" s="2">
        <f t="shared" si="13"/>
        <v>11803236</v>
      </c>
      <c r="Q32" s="2">
        <f t="shared" si="13"/>
        <v>12500148</v>
      </c>
    </row>
    <row r="33" spans="1:17" x14ac:dyDescent="0.25">
      <c r="A33" t="s">
        <v>27</v>
      </c>
      <c r="B33" s="2"/>
      <c r="C33" s="2"/>
      <c r="D33" s="2">
        <v>18117184</v>
      </c>
      <c r="E33" s="2">
        <f>D33+E32</f>
        <v>20710536</v>
      </c>
      <c r="F33" s="2">
        <f t="shared" ref="F33:Q33" si="14">E33+F32</f>
        <v>22231672</v>
      </c>
      <c r="G33" s="2">
        <f t="shared" si="14"/>
        <v>23222006</v>
      </c>
      <c r="H33" s="2">
        <f t="shared" si="14"/>
        <v>25999079</v>
      </c>
      <c r="I33" s="2">
        <f t="shared" si="14"/>
        <v>28212455</v>
      </c>
      <c r="J33" s="2">
        <f t="shared" si="14"/>
        <v>22262783</v>
      </c>
      <c r="K33" s="2">
        <f t="shared" si="14"/>
        <v>25803619</v>
      </c>
      <c r="L33" s="2">
        <f t="shared" si="14"/>
        <v>29535334</v>
      </c>
      <c r="M33" s="2">
        <f t="shared" si="14"/>
        <v>37834419</v>
      </c>
      <c r="N33" s="2">
        <f t="shared" si="14"/>
        <v>48065707</v>
      </c>
      <c r="O33" s="2">
        <f t="shared" si="14"/>
        <v>59161749</v>
      </c>
      <c r="P33" s="2">
        <f t="shared" si="14"/>
        <v>70964985</v>
      </c>
      <c r="Q33" s="2">
        <f t="shared" si="14"/>
        <v>83465133</v>
      </c>
    </row>
    <row r="34" spans="1:17" x14ac:dyDescent="0.25">
      <c r="B34" s="2"/>
      <c r="C34" s="2"/>
      <c r="E34" s="2"/>
      <c r="G34" s="2">
        <f>G33+G54</f>
        <v>32899504</v>
      </c>
      <c r="Q34" s="2">
        <f>Q33+Q54</f>
        <v>110905133.2508948</v>
      </c>
    </row>
    <row r="35" spans="1:17" x14ac:dyDescent="0.25">
      <c r="B35" s="2"/>
      <c r="C35" s="2"/>
    </row>
    <row r="36" spans="1:17" x14ac:dyDescent="0.25">
      <c r="A36" t="s">
        <v>22</v>
      </c>
      <c r="B36" s="2"/>
      <c r="C36" s="2">
        <f t="shared" ref="C36:C53" si="15">SUM(H36:Q36)</f>
        <v>32009900.250894807</v>
      </c>
      <c r="E36" s="2">
        <f>E37+E42</f>
        <v>2087110</v>
      </c>
      <c r="F36" s="2">
        <f t="shared" ref="F36:Q36" si="16">F37+F42</f>
        <v>1890959</v>
      </c>
      <c r="G36" s="2">
        <f t="shared" si="16"/>
        <v>1247814</v>
      </c>
      <c r="H36" s="2">
        <f t="shared" si="16"/>
        <v>3153742.264314441</v>
      </c>
      <c r="I36" s="2">
        <f t="shared" si="16"/>
        <v>3164150.1137866788</v>
      </c>
      <c r="J36" s="2">
        <f t="shared" si="16"/>
        <v>3174591.1850621747</v>
      </c>
      <c r="K36" s="2">
        <f t="shared" si="16"/>
        <v>3185067.54817288</v>
      </c>
      <c r="L36" s="2">
        <f t="shared" si="16"/>
        <v>3195578.2733818507</v>
      </c>
      <c r="M36" s="2">
        <f t="shared" si="16"/>
        <v>3206123.4311840106</v>
      </c>
      <c r="N36" s="2">
        <f t="shared" si="16"/>
        <v>3216704.0923069189</v>
      </c>
      <c r="O36" s="2">
        <f t="shared" si="16"/>
        <v>3227319.3277115314</v>
      </c>
      <c r="P36" s="2">
        <f t="shared" si="16"/>
        <v>3237969.2085929797</v>
      </c>
      <c r="Q36" s="2">
        <f t="shared" si="16"/>
        <v>3248654.8063813373</v>
      </c>
    </row>
    <row r="37" spans="1:17" x14ac:dyDescent="0.25">
      <c r="A37" s="3" t="s">
        <v>36</v>
      </c>
      <c r="B37" s="2"/>
      <c r="C37" s="2">
        <f t="shared" si="15"/>
        <v>31044373.292410627</v>
      </c>
      <c r="E37" s="2">
        <f t="shared" ref="E37:G37" si="17">E38+E40</f>
        <v>1098957</v>
      </c>
      <c r="F37" s="2">
        <f t="shared" si="17"/>
        <v>1102583.5581</v>
      </c>
      <c r="G37" s="2">
        <f t="shared" si="17"/>
        <v>1106222.0838417301</v>
      </c>
      <c r="H37" s="2">
        <f>H38+H40</f>
        <v>3058614.8810328487</v>
      </c>
      <c r="I37" s="2">
        <f t="shared" ref="I37:Q37" si="18">I38+I40</f>
        <v>3068708.3101402572</v>
      </c>
      <c r="J37" s="2">
        <f t="shared" si="18"/>
        <v>3078835.04756372</v>
      </c>
      <c r="K37" s="2">
        <f t="shared" si="18"/>
        <v>3088995.2032206808</v>
      </c>
      <c r="L37" s="2">
        <f t="shared" si="18"/>
        <v>3099188.8873913097</v>
      </c>
      <c r="M37" s="2">
        <f t="shared" si="18"/>
        <v>3109416.2107197009</v>
      </c>
      <c r="N37" s="2">
        <f t="shared" si="18"/>
        <v>3119677.2842150768</v>
      </c>
      <c r="O37" s="2">
        <f t="shared" si="18"/>
        <v>3129972.2192529864</v>
      </c>
      <c r="P37" s="2">
        <f t="shared" si="18"/>
        <v>3140301.1275765216</v>
      </c>
      <c r="Q37" s="2">
        <f t="shared" si="18"/>
        <v>3150664.1212975248</v>
      </c>
    </row>
    <row r="38" spans="1:17" x14ac:dyDescent="0.25">
      <c r="A38" s="5" t="s">
        <v>38</v>
      </c>
      <c r="B38" s="2"/>
      <c r="C38" s="2">
        <f t="shared" si="15"/>
        <v>6320157.9787921244</v>
      </c>
      <c r="E38" s="2">
        <f>E39</f>
        <v>616562.9125378984</v>
      </c>
      <c r="F38" s="2">
        <f t="shared" ref="F38:G38" si="19">F39</f>
        <v>618597.5701492735</v>
      </c>
      <c r="G38" s="2">
        <f t="shared" si="19"/>
        <v>620638.94213076623</v>
      </c>
      <c r="H38" s="2">
        <f>H39*($F$6/6)</f>
        <v>622687.05063979782</v>
      </c>
      <c r="I38" s="2">
        <f t="shared" ref="I38:Q38" si="20">I39*($F$6/6)</f>
        <v>624741.91790690913</v>
      </c>
      <c r="J38" s="2">
        <f t="shared" si="20"/>
        <v>626803.56623600191</v>
      </c>
      <c r="K38" s="2">
        <f t="shared" si="20"/>
        <v>628872.01800458087</v>
      </c>
      <c r="L38" s="2">
        <f t="shared" si="20"/>
        <v>630947.29566399613</v>
      </c>
      <c r="M38" s="2">
        <f t="shared" si="20"/>
        <v>633029.42173968733</v>
      </c>
      <c r="N38" s="2">
        <f t="shared" si="20"/>
        <v>635118.41883142828</v>
      </c>
      <c r="O38" s="2">
        <f t="shared" si="20"/>
        <v>637214.30961357208</v>
      </c>
      <c r="P38" s="2">
        <f t="shared" si="20"/>
        <v>639317.11683529697</v>
      </c>
      <c r="Q38" s="2">
        <f t="shared" si="20"/>
        <v>641426.86332085344</v>
      </c>
    </row>
    <row r="39" spans="1:17" x14ac:dyDescent="0.25">
      <c r="A39" s="11" t="s">
        <v>69</v>
      </c>
      <c r="B39" s="2"/>
      <c r="C39" s="2">
        <f t="shared" si="15"/>
        <v>6320157.9787921244</v>
      </c>
      <c r="E39" s="15">
        <v>616562.9125378984</v>
      </c>
      <c r="F39" s="15">
        <v>618597.5701492735</v>
      </c>
      <c r="G39" s="15">
        <v>620638.94213076623</v>
      </c>
      <c r="H39" s="15">
        <v>622687.05063979782</v>
      </c>
      <c r="I39" s="15">
        <v>624741.91790690913</v>
      </c>
      <c r="J39" s="15">
        <v>626803.56623600191</v>
      </c>
      <c r="K39" s="15">
        <v>628872.01800458087</v>
      </c>
      <c r="L39" s="15">
        <v>630947.29566399613</v>
      </c>
      <c r="M39" s="15">
        <v>633029.42173968733</v>
      </c>
      <c r="N39" s="15">
        <v>635118.41883142828</v>
      </c>
      <c r="O39" s="15">
        <v>637214.30961357208</v>
      </c>
      <c r="P39" s="15">
        <v>639317.11683529697</v>
      </c>
      <c r="Q39" s="15">
        <v>641426.86332085344</v>
      </c>
    </row>
    <row r="40" spans="1:17" x14ac:dyDescent="0.25">
      <c r="A40" s="5" t="s">
        <v>39</v>
      </c>
      <c r="B40" s="2"/>
      <c r="C40" s="2">
        <f t="shared" si="15"/>
        <v>24724215.3136185</v>
      </c>
      <c r="E40" s="2">
        <f>E41</f>
        <v>482394.0874621016</v>
      </c>
      <c r="F40" s="2">
        <f t="shared" ref="F40:G40" si="21">F41</f>
        <v>483985.98795072653</v>
      </c>
      <c r="G40" s="2">
        <f t="shared" si="21"/>
        <v>485583.14171096392</v>
      </c>
      <c r="H40" s="2">
        <f>H41*($F$7/6)</f>
        <v>2435927.8303930508</v>
      </c>
      <c r="I40" s="2">
        <f t="shared" ref="I40:Q40" si="22">I41*($F$7/6)</f>
        <v>2443966.392233348</v>
      </c>
      <c r="J40" s="2">
        <f t="shared" si="22"/>
        <v>2452031.4813277181</v>
      </c>
      <c r="K40" s="2">
        <f t="shared" si="22"/>
        <v>2460123.1852161</v>
      </c>
      <c r="L40" s="2">
        <f t="shared" si="22"/>
        <v>2468241.5917273136</v>
      </c>
      <c r="M40" s="2">
        <f t="shared" si="22"/>
        <v>2476386.7889800137</v>
      </c>
      <c r="N40" s="2">
        <f t="shared" si="22"/>
        <v>2484558.8653836483</v>
      </c>
      <c r="O40" s="2">
        <f t="shared" si="22"/>
        <v>2492757.9096394144</v>
      </c>
      <c r="P40" s="2">
        <f t="shared" si="22"/>
        <v>2500984.0107412245</v>
      </c>
      <c r="Q40" s="2">
        <f t="shared" si="22"/>
        <v>2509237.2579766712</v>
      </c>
    </row>
    <row r="41" spans="1:17" x14ac:dyDescent="0.25">
      <c r="A41" s="11" t="s">
        <v>69</v>
      </c>
      <c r="B41" s="2"/>
      <c r="C41" s="2">
        <f t="shared" si="15"/>
        <v>4944843.0627237</v>
      </c>
      <c r="E41" s="15">
        <v>482394.0874621016</v>
      </c>
      <c r="F41" s="15">
        <v>483985.98795072653</v>
      </c>
      <c r="G41" s="15">
        <v>485583.14171096392</v>
      </c>
      <c r="H41" s="15">
        <v>487185.56607861014</v>
      </c>
      <c r="I41" s="15">
        <v>488793.27844666957</v>
      </c>
      <c r="J41" s="15">
        <v>490406.29626554367</v>
      </c>
      <c r="K41" s="15">
        <v>492024.63704321999</v>
      </c>
      <c r="L41" s="15">
        <v>493648.31834546267</v>
      </c>
      <c r="M41" s="15">
        <v>495277.35779600276</v>
      </c>
      <c r="N41" s="15">
        <v>496911.77307672962</v>
      </c>
      <c r="O41" s="15">
        <v>498551.58192788286</v>
      </c>
      <c r="P41" s="15">
        <v>500196.80214824493</v>
      </c>
      <c r="Q41" s="15">
        <v>501847.45159533422</v>
      </c>
    </row>
    <row r="42" spans="1:17" x14ac:dyDescent="0.25">
      <c r="A42" s="3" t="s">
        <v>37</v>
      </c>
      <c r="B42" s="2"/>
      <c r="C42" s="2">
        <f t="shared" si="15"/>
        <v>965526.95848417562</v>
      </c>
      <c r="E42" s="15">
        <v>988153</v>
      </c>
      <c r="F42" s="15">
        <v>788375.44189999998</v>
      </c>
      <c r="G42" s="15">
        <v>141591.91615826986</v>
      </c>
      <c r="H42" s="15">
        <v>95127.383281592047</v>
      </c>
      <c r="I42" s="15">
        <v>95441.803646421293</v>
      </c>
      <c r="J42" s="15">
        <v>95756.137498454424</v>
      </c>
      <c r="K42" s="15">
        <v>96072.344952199142</v>
      </c>
      <c r="L42" s="15">
        <v>96389.385990541195</v>
      </c>
      <c r="M42" s="15">
        <v>96707.22046430991</v>
      </c>
      <c r="N42" s="15">
        <v>97026.808091842104</v>
      </c>
      <c r="O42" s="15">
        <v>97347.108458545059</v>
      </c>
      <c r="P42" s="15">
        <v>97668.081016458105</v>
      </c>
      <c r="Q42" s="15">
        <v>97990.685083812336</v>
      </c>
    </row>
    <row r="43" spans="1:17" x14ac:dyDescent="0.25">
      <c r="A43" t="s">
        <v>23</v>
      </c>
      <c r="B43" s="2"/>
      <c r="C43" s="2">
        <f t="shared" si="15"/>
        <v>22565711</v>
      </c>
      <c r="E43" s="2">
        <f>-E30-E31</f>
        <v>3000000</v>
      </c>
      <c r="F43" s="2">
        <f t="shared" ref="F43:Q43" si="23">-F30-F31</f>
        <v>3863757</v>
      </c>
      <c r="G43" s="2">
        <f t="shared" si="23"/>
        <v>2863757</v>
      </c>
      <c r="H43" s="2">
        <f t="shared" si="23"/>
        <v>751368</v>
      </c>
      <c r="I43" s="2">
        <f t="shared" si="23"/>
        <v>853444</v>
      </c>
      <c r="J43" s="2">
        <f t="shared" si="23"/>
        <v>9000000</v>
      </c>
      <c r="K43" s="2">
        <f t="shared" si="23"/>
        <v>1612799</v>
      </c>
      <c r="L43" s="2">
        <f t="shared" si="23"/>
        <v>3000000</v>
      </c>
      <c r="M43" s="2">
        <f t="shared" si="23"/>
        <v>1495366</v>
      </c>
      <c r="N43" s="2">
        <f t="shared" si="23"/>
        <v>1471350</v>
      </c>
      <c r="O43" s="2">
        <f t="shared" si="23"/>
        <v>1465601</v>
      </c>
      <c r="P43" s="2">
        <f t="shared" si="23"/>
        <v>1465601</v>
      </c>
      <c r="Q43" s="2">
        <f t="shared" si="23"/>
        <v>1450182</v>
      </c>
    </row>
    <row r="44" spans="1:17" x14ac:dyDescent="0.25">
      <c r="B44" s="2"/>
      <c r="C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t="s">
        <v>24</v>
      </c>
      <c r="B45" s="2"/>
      <c r="C45" s="2">
        <f t="shared" si="15"/>
        <v>36813109</v>
      </c>
      <c r="E45" s="2">
        <f>SUM(E46:E49,E51)</f>
        <v>2051432</v>
      </c>
      <c r="F45" s="2">
        <f t="shared" ref="F45:Q45" si="24">SUM(F46:F49,F51)</f>
        <v>1414051</v>
      </c>
      <c r="G45" s="2">
        <f t="shared" si="24"/>
        <v>9786887</v>
      </c>
      <c r="H45" s="2">
        <f t="shared" si="24"/>
        <v>2387890</v>
      </c>
      <c r="I45" s="2">
        <f t="shared" si="24"/>
        <v>10611641</v>
      </c>
      <c r="J45" s="2">
        <f t="shared" si="24"/>
        <v>10605014</v>
      </c>
      <c r="K45" s="2">
        <f t="shared" si="24"/>
        <v>560850</v>
      </c>
      <c r="L45" s="2">
        <f t="shared" si="24"/>
        <v>6510707</v>
      </c>
      <c r="M45" s="2">
        <f t="shared" si="24"/>
        <v>2195325</v>
      </c>
      <c r="N45" s="2">
        <f t="shared" si="24"/>
        <v>901185</v>
      </c>
      <c r="O45" s="2">
        <f t="shared" si="24"/>
        <v>707220</v>
      </c>
      <c r="P45" s="2">
        <f t="shared" si="24"/>
        <v>2113437</v>
      </c>
      <c r="Q45" s="2">
        <f t="shared" si="24"/>
        <v>219840</v>
      </c>
    </row>
    <row r="46" spans="1:17" x14ac:dyDescent="0.25">
      <c r="A46" s="3" t="s">
        <v>43</v>
      </c>
      <c r="B46" s="2"/>
      <c r="C46" s="2">
        <f t="shared" si="15"/>
        <v>8900000</v>
      </c>
      <c r="E46" s="2"/>
      <c r="F46" s="2"/>
      <c r="G46" s="15">
        <v>500000</v>
      </c>
      <c r="H46" s="15"/>
      <c r="I46" s="15">
        <v>7000000</v>
      </c>
      <c r="J46" s="15">
        <v>1900000</v>
      </c>
      <c r="K46" s="2"/>
      <c r="L46" s="2"/>
      <c r="M46" s="2"/>
      <c r="N46" s="2"/>
      <c r="O46" s="2"/>
      <c r="P46" s="2"/>
      <c r="Q46" s="2"/>
    </row>
    <row r="47" spans="1:17" x14ac:dyDescent="0.25">
      <c r="A47" s="3" t="s">
        <v>48</v>
      </c>
      <c r="B47" s="2"/>
      <c r="C47" s="2">
        <f>SUM(H47:Q47)</f>
        <v>1606603</v>
      </c>
      <c r="E47" s="15">
        <v>320835</v>
      </c>
      <c r="F47" s="15">
        <v>320982</v>
      </c>
      <c r="G47" s="15">
        <v>321001</v>
      </c>
      <c r="H47" s="15">
        <v>320890</v>
      </c>
      <c r="I47" s="15">
        <v>321641</v>
      </c>
      <c r="J47" s="15">
        <v>321264</v>
      </c>
      <c r="K47" s="15">
        <v>321737</v>
      </c>
      <c r="L47" s="15">
        <v>321071</v>
      </c>
      <c r="M47">
        <v>0</v>
      </c>
      <c r="N47">
        <v>0</v>
      </c>
      <c r="O47">
        <v>0</v>
      </c>
      <c r="P47">
        <v>0</v>
      </c>
      <c r="Q47">
        <v>0</v>
      </c>
    </row>
    <row r="48" spans="1:17" x14ac:dyDescent="0.25">
      <c r="A48" s="3" t="s">
        <v>44</v>
      </c>
      <c r="B48" s="2"/>
      <c r="C48" s="2">
        <f t="shared" si="15"/>
        <v>0</v>
      </c>
      <c r="E48" s="2"/>
      <c r="F48" s="2"/>
      <c r="G48" s="15">
        <v>3693010</v>
      </c>
      <c r="H48" s="2"/>
      <c r="K48" s="2"/>
      <c r="L48" s="2"/>
      <c r="M48" s="2"/>
      <c r="N48" s="2"/>
      <c r="O48" s="2"/>
      <c r="P48" s="2"/>
      <c r="Q48" s="2"/>
    </row>
    <row r="49" spans="1:17" x14ac:dyDescent="0.25">
      <c r="A49" s="3" t="s">
        <v>41</v>
      </c>
      <c r="B49" s="2"/>
      <c r="C49" s="2">
        <f t="shared" si="15"/>
        <v>11100000</v>
      </c>
      <c r="E49" s="2"/>
      <c r="F49" s="2"/>
      <c r="G49" s="2">
        <f>G50</f>
        <v>300000</v>
      </c>
      <c r="H49" s="2">
        <f>H50*(1-$F$10)</f>
        <v>0</v>
      </c>
      <c r="I49" s="2">
        <f t="shared" ref="I49:J49" si="25">I50*(1-$F$10)</f>
        <v>3100000</v>
      </c>
      <c r="J49" s="2">
        <f t="shared" si="25"/>
        <v>8000000</v>
      </c>
      <c r="K49" s="2"/>
      <c r="L49" s="2"/>
      <c r="M49" s="2"/>
      <c r="N49" s="2"/>
      <c r="O49" s="2"/>
      <c r="P49" s="2"/>
      <c r="Q49" s="2"/>
    </row>
    <row r="50" spans="1:17" x14ac:dyDescent="0.25">
      <c r="A50" s="5" t="s">
        <v>69</v>
      </c>
      <c r="B50" s="2"/>
      <c r="C50" s="2">
        <f t="shared" si="15"/>
        <v>11100000</v>
      </c>
      <c r="E50" s="2"/>
      <c r="F50" s="2"/>
      <c r="G50" s="15">
        <v>300000</v>
      </c>
      <c r="H50" s="15"/>
      <c r="I50" s="15">
        <v>3100000</v>
      </c>
      <c r="J50" s="15">
        <v>8000000</v>
      </c>
      <c r="K50" s="2"/>
      <c r="L50" s="2"/>
      <c r="M50" s="2"/>
      <c r="N50" s="2"/>
      <c r="O50" s="2"/>
      <c r="P50" s="2"/>
      <c r="Q50" s="2"/>
    </row>
    <row r="51" spans="1:17" x14ac:dyDescent="0.25">
      <c r="A51" s="3" t="s">
        <v>42</v>
      </c>
      <c r="B51" s="2"/>
      <c r="C51" s="2">
        <f t="shared" si="15"/>
        <v>15206506</v>
      </c>
      <c r="E51" s="15">
        <v>1730597</v>
      </c>
      <c r="F51" s="15">
        <v>1093069</v>
      </c>
      <c r="G51" s="15">
        <v>4972876</v>
      </c>
      <c r="H51" s="15">
        <v>2067000</v>
      </c>
      <c r="I51" s="15">
        <v>190000</v>
      </c>
      <c r="J51" s="15">
        <v>383750</v>
      </c>
      <c r="K51" s="15">
        <v>239113</v>
      </c>
      <c r="L51" s="15">
        <v>6189636</v>
      </c>
      <c r="M51" s="15">
        <v>2195325</v>
      </c>
      <c r="N51" s="15">
        <v>901185</v>
      </c>
      <c r="O51" s="15">
        <v>707220</v>
      </c>
      <c r="P51" s="15">
        <v>2113437</v>
      </c>
      <c r="Q51" s="15">
        <v>219840</v>
      </c>
    </row>
    <row r="53" spans="1:17" x14ac:dyDescent="0.25">
      <c r="A53" t="s">
        <v>26</v>
      </c>
      <c r="B53" s="2"/>
      <c r="C53" s="2">
        <f t="shared" si="15"/>
        <v>17762502.2508948</v>
      </c>
      <c r="E53" s="2">
        <f>E36+E43-E45</f>
        <v>3035678</v>
      </c>
      <c r="F53" s="2">
        <f t="shared" ref="F53:Q53" si="26">F36+F43-F45</f>
        <v>4340665</v>
      </c>
      <c r="G53" s="2">
        <f t="shared" si="26"/>
        <v>-5675316</v>
      </c>
      <c r="H53" s="2">
        <f t="shared" si="26"/>
        <v>1517220.264314441</v>
      </c>
      <c r="I53" s="2">
        <f t="shared" si="26"/>
        <v>-6594046.8862133212</v>
      </c>
      <c r="J53" s="2">
        <f t="shared" si="26"/>
        <v>1569577.1850621738</v>
      </c>
      <c r="K53" s="2">
        <f t="shared" si="26"/>
        <v>4237016.54817288</v>
      </c>
      <c r="L53" s="2">
        <f t="shared" si="26"/>
        <v>-315128.72661814932</v>
      </c>
      <c r="M53" s="2">
        <f t="shared" si="26"/>
        <v>2506164.4311840106</v>
      </c>
      <c r="N53" s="2">
        <f t="shared" si="26"/>
        <v>3786869.0923069194</v>
      </c>
      <c r="O53" s="2">
        <f t="shared" si="26"/>
        <v>3985700.3277115319</v>
      </c>
      <c r="P53" s="2">
        <f t="shared" si="26"/>
        <v>2590133.2085929792</v>
      </c>
      <c r="Q53" s="2">
        <f t="shared" si="26"/>
        <v>4478996.8063813373</v>
      </c>
    </row>
    <row r="54" spans="1:17" x14ac:dyDescent="0.25">
      <c r="A54" t="s">
        <v>25</v>
      </c>
      <c r="B54" s="2"/>
      <c r="C54" s="2"/>
      <c r="D54" s="15">
        <v>7976471</v>
      </c>
      <c r="E54" s="2">
        <f>D54+E53</f>
        <v>11012149</v>
      </c>
      <c r="F54" s="2">
        <f>E54+F53</f>
        <v>15352814</v>
      </c>
      <c r="G54" s="2">
        <f t="shared" ref="G54:Q54" si="27">F54+G53</f>
        <v>9677498</v>
      </c>
      <c r="H54" s="2">
        <f t="shared" si="27"/>
        <v>11194718.264314441</v>
      </c>
      <c r="I54" s="2">
        <f t="shared" si="27"/>
        <v>4600671.3781011198</v>
      </c>
      <c r="J54" s="2">
        <f t="shared" si="27"/>
        <v>6170248.5631632935</v>
      </c>
      <c r="K54" s="2">
        <f t="shared" si="27"/>
        <v>10407265.111336173</v>
      </c>
      <c r="L54" s="2">
        <f t="shared" si="27"/>
        <v>10092136.384718023</v>
      </c>
      <c r="M54" s="2">
        <f t="shared" si="27"/>
        <v>12598300.815902034</v>
      </c>
      <c r="N54" s="2">
        <f t="shared" si="27"/>
        <v>16385169.908208953</v>
      </c>
      <c r="O54" s="2">
        <f t="shared" si="27"/>
        <v>20370870.235920485</v>
      </c>
      <c r="P54" s="2">
        <f t="shared" si="27"/>
        <v>22961003.444513462</v>
      </c>
      <c r="Q54" s="2">
        <f t="shared" si="27"/>
        <v>27440000.2508948</v>
      </c>
    </row>
    <row r="55" spans="1:17" x14ac:dyDescent="0.25">
      <c r="B55" s="2"/>
      <c r="C55" s="2"/>
      <c r="E55" s="2"/>
      <c r="F55" s="2"/>
      <c r="G55" s="2"/>
      <c r="H55" s="2"/>
      <c r="I55" s="2"/>
      <c r="J55" s="2"/>
      <c r="K55" s="2"/>
      <c r="L55" s="2"/>
    </row>
    <row r="56" spans="1:17" x14ac:dyDescent="0.25">
      <c r="B56" s="2"/>
      <c r="C56" s="2"/>
    </row>
    <row r="57" spans="1:17" x14ac:dyDescent="0.25">
      <c r="A57" t="s">
        <v>29</v>
      </c>
      <c r="B57" s="2"/>
      <c r="C57" s="2">
        <f t="shared" ref="C57:C58" si="28">SUM(H57:Q57)</f>
        <v>0</v>
      </c>
      <c r="E57" s="2">
        <f t="shared" ref="E57:Q57" si="29">E26</f>
        <v>1569279</v>
      </c>
      <c r="F57" s="2">
        <f t="shared" si="29"/>
        <v>1135247</v>
      </c>
      <c r="G57" s="2">
        <f t="shared" si="29"/>
        <v>1660574</v>
      </c>
      <c r="H57" s="2">
        <f t="shared" si="29"/>
        <v>0</v>
      </c>
      <c r="I57" s="2">
        <f t="shared" si="29"/>
        <v>0</v>
      </c>
      <c r="J57" s="2">
        <f t="shared" si="29"/>
        <v>0</v>
      </c>
      <c r="K57" s="2">
        <f t="shared" si="29"/>
        <v>0</v>
      </c>
      <c r="L57" s="2">
        <f t="shared" si="29"/>
        <v>0</v>
      </c>
      <c r="M57" s="2">
        <f t="shared" si="29"/>
        <v>0</v>
      </c>
      <c r="N57" s="2">
        <f t="shared" si="29"/>
        <v>0</v>
      </c>
      <c r="O57" s="2">
        <f t="shared" si="29"/>
        <v>0</v>
      </c>
      <c r="P57" s="2">
        <f t="shared" si="29"/>
        <v>0</v>
      </c>
      <c r="Q57" s="2">
        <f t="shared" si="29"/>
        <v>0</v>
      </c>
    </row>
    <row r="58" spans="1:17" x14ac:dyDescent="0.25">
      <c r="A58" t="s">
        <v>30</v>
      </c>
      <c r="B58" s="2"/>
      <c r="C58" s="2">
        <f t="shared" si="28"/>
        <v>16579350.22719169</v>
      </c>
      <c r="E58" s="2">
        <v>1753099</v>
      </c>
      <c r="F58" s="2">
        <v>1968360</v>
      </c>
      <c r="G58" s="2">
        <v>1130613</v>
      </c>
      <c r="H58" s="2">
        <v>1289561</v>
      </c>
      <c r="I58" s="2">
        <f>H60*I59</f>
        <v>1361809.5916266628</v>
      </c>
      <c r="J58" s="2">
        <f>I60*J59</f>
        <v>1426561.7090000077</v>
      </c>
      <c r="K58" s="2">
        <f t="shared" ref="K58:Q58" si="30">J60*K59</f>
        <v>1510389.3558350157</v>
      </c>
      <c r="L58" s="2">
        <f t="shared" si="30"/>
        <v>1595415.2868475406</v>
      </c>
      <c r="M58" s="2">
        <f t="shared" si="30"/>
        <v>1697498.6384797082</v>
      </c>
      <c r="N58" s="2">
        <f t="shared" si="30"/>
        <v>1850113.5945996055</v>
      </c>
      <c r="O58" s="2">
        <f t="shared" si="30"/>
        <v>1966035.6590338438</v>
      </c>
      <c r="P58" s="2">
        <f t="shared" si="30"/>
        <v>1879987.6495155268</v>
      </c>
      <c r="Q58" s="2">
        <f t="shared" si="30"/>
        <v>2001977.7422537804</v>
      </c>
    </row>
    <row r="59" spans="1:17" x14ac:dyDescent="0.25">
      <c r="A59" s="3" t="s">
        <v>70</v>
      </c>
      <c r="B59" s="2"/>
      <c r="C59" s="2"/>
      <c r="E59" s="2"/>
      <c r="F59" s="2"/>
      <c r="G59" s="2"/>
      <c r="H59" s="2"/>
      <c r="I59" s="18">
        <v>6.6397421685390617E-2</v>
      </c>
      <c r="J59" s="18">
        <v>6.5223830848191833E-2</v>
      </c>
      <c r="K59" s="18">
        <v>6.4828173068147921E-2</v>
      </c>
      <c r="L59" s="18">
        <v>6.4308604046687506E-2</v>
      </c>
      <c r="M59" s="18">
        <v>6.4289077635791073E-2</v>
      </c>
      <c r="N59" s="18">
        <v>6.5836471896141432E-2</v>
      </c>
      <c r="O59" s="18">
        <v>6.5640059858098163E-2</v>
      </c>
      <c r="P59" s="18">
        <v>5.8900914233073233E-2</v>
      </c>
      <c r="Q59" s="18">
        <v>5.9233986364106879E-2</v>
      </c>
    </row>
    <row r="60" spans="1:17" x14ac:dyDescent="0.25">
      <c r="A60" t="s">
        <v>31</v>
      </c>
      <c r="B60" s="2"/>
      <c r="C60" s="2"/>
      <c r="D60" s="2">
        <f>E60-SUM(E57:E58)</f>
        <v>10003244</v>
      </c>
      <c r="E60" s="2">
        <v>13325622</v>
      </c>
      <c r="F60" s="2">
        <f>E60+F57+F58</f>
        <v>16429229</v>
      </c>
      <c r="G60" s="2">
        <f t="shared" ref="G60:Q60" si="31">F60+G57+G58</f>
        <v>19220416</v>
      </c>
      <c r="H60" s="2">
        <f t="shared" si="31"/>
        <v>20509977</v>
      </c>
      <c r="I60" s="2">
        <f t="shared" si="31"/>
        <v>21871786.591626663</v>
      </c>
      <c r="J60" s="2">
        <f t="shared" si="31"/>
        <v>23298348.300626669</v>
      </c>
      <c r="K60" s="2">
        <f t="shared" si="31"/>
        <v>24808737.656461686</v>
      </c>
      <c r="L60" s="2">
        <f t="shared" si="31"/>
        <v>26404152.943309225</v>
      </c>
      <c r="M60" s="2">
        <f t="shared" si="31"/>
        <v>28101651.581788935</v>
      </c>
      <c r="N60" s="2">
        <f t="shared" si="31"/>
        <v>29951765.176388539</v>
      </c>
      <c r="O60" s="2">
        <f t="shared" si="31"/>
        <v>31917800.835422382</v>
      </c>
      <c r="P60" s="2">
        <f t="shared" si="31"/>
        <v>33797788.484937906</v>
      </c>
      <c r="Q60" s="2">
        <f t="shared" si="31"/>
        <v>35799766.227191687</v>
      </c>
    </row>
    <row r="61" spans="1:17" x14ac:dyDescent="0.25">
      <c r="B61" s="2"/>
      <c r="C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 t="e">
        <f>#REF!-#REF!</f>
        <v>#REF!</v>
      </c>
    </row>
    <row r="62" spans="1:17" x14ac:dyDescent="0.25">
      <c r="A62" t="s">
        <v>32</v>
      </c>
      <c r="B62" s="2"/>
      <c r="C62" s="2">
        <f t="shared" ref="C62:C63" si="32">SUM(H62:Q62)</f>
        <v>0</v>
      </c>
      <c r="E62" s="2">
        <f t="shared" ref="E62:Q62" si="33">E28</f>
        <v>463553</v>
      </c>
      <c r="F62" s="2">
        <f t="shared" si="33"/>
        <v>428630</v>
      </c>
      <c r="G62" s="2">
        <f t="shared" si="33"/>
        <v>405233</v>
      </c>
      <c r="H62" s="2">
        <f t="shared" si="33"/>
        <v>0</v>
      </c>
      <c r="I62" s="2">
        <f t="shared" si="33"/>
        <v>0</v>
      </c>
      <c r="J62" s="2">
        <f t="shared" si="33"/>
        <v>0</v>
      </c>
      <c r="K62" s="2">
        <f t="shared" si="33"/>
        <v>0</v>
      </c>
      <c r="L62" s="2">
        <f t="shared" si="33"/>
        <v>0</v>
      </c>
      <c r="M62" s="2">
        <f t="shared" si="33"/>
        <v>0</v>
      </c>
      <c r="N62" s="2">
        <f t="shared" si="33"/>
        <v>0</v>
      </c>
      <c r="O62" s="2">
        <f t="shared" si="33"/>
        <v>0</v>
      </c>
      <c r="P62" s="2">
        <f t="shared" si="33"/>
        <v>0</v>
      </c>
      <c r="Q62" s="2">
        <f t="shared" si="33"/>
        <v>0</v>
      </c>
    </row>
    <row r="63" spans="1:17" x14ac:dyDescent="0.25">
      <c r="A63" t="s">
        <v>33</v>
      </c>
      <c r="B63" s="2"/>
      <c r="C63" s="2">
        <f t="shared" si="32"/>
        <v>5111978.7590056732</v>
      </c>
      <c r="E63" s="2">
        <v>617074</v>
      </c>
      <c r="F63" s="2">
        <v>679634</v>
      </c>
      <c r="G63" s="2">
        <v>358565</v>
      </c>
      <c r="H63" s="2">
        <v>406302</v>
      </c>
      <c r="I63" s="2">
        <f>H65*I64</f>
        <v>431696.23231857375</v>
      </c>
      <c r="J63" s="2">
        <f>I65*J64</f>
        <v>458676.63484154362</v>
      </c>
      <c r="K63" s="2">
        <f t="shared" ref="K63:Q63" si="34">J65*K64</f>
        <v>487344.56162115338</v>
      </c>
      <c r="L63" s="2">
        <f t="shared" si="34"/>
        <v>517803.09414436779</v>
      </c>
      <c r="M63" s="2">
        <f t="shared" si="34"/>
        <v>496113.09806699911</v>
      </c>
      <c r="N63" s="2">
        <f t="shared" si="34"/>
        <v>530541.8859910036</v>
      </c>
      <c r="O63" s="2">
        <f t="shared" si="34"/>
        <v>560545.48270568228</v>
      </c>
      <c r="P63" s="2">
        <f t="shared" si="34"/>
        <v>593648.49813057866</v>
      </c>
      <c r="Q63" s="2">
        <f t="shared" si="34"/>
        <v>629307.27118577191</v>
      </c>
    </row>
    <row r="64" spans="1:17" x14ac:dyDescent="0.25">
      <c r="A64" s="3" t="s">
        <v>70</v>
      </c>
      <c r="B64" s="2"/>
      <c r="C64" s="2"/>
      <c r="E64" s="2"/>
      <c r="F64" s="2"/>
      <c r="G64" s="2"/>
      <c r="H64" s="2"/>
      <c r="I64" s="18">
        <v>6.2500033634573543E-2</v>
      </c>
      <c r="J64" s="18">
        <v>6.2499948264471077E-2</v>
      </c>
      <c r="K64" s="18">
        <v>6.250003301357529E-2</v>
      </c>
      <c r="L64" s="18">
        <v>6.2499970409318192E-2</v>
      </c>
      <c r="M64" s="18">
        <v>5.635947475343632E-2</v>
      </c>
      <c r="N64" s="18">
        <v>5.7055062940076208E-2</v>
      </c>
      <c r="O64" s="18">
        <v>5.7027949750846692E-2</v>
      </c>
      <c r="P64" s="18">
        <v>5.7137311776254765E-2</v>
      </c>
      <c r="Q64" s="18">
        <v>5.7295666841851056E-2</v>
      </c>
    </row>
    <row r="65" spans="1:17" x14ac:dyDescent="0.25">
      <c r="A65" t="s">
        <v>34</v>
      </c>
      <c r="B65" s="2"/>
      <c r="C65" s="2"/>
      <c r="D65" s="2">
        <f>E65-SUM(E62:E63)</f>
        <v>3548145</v>
      </c>
      <c r="E65" s="2">
        <v>4628772</v>
      </c>
      <c r="F65" s="2">
        <f t="shared" ref="F65:Q65" si="35">E65+F62+F63</f>
        <v>5737036</v>
      </c>
      <c r="G65" s="2">
        <f t="shared" si="35"/>
        <v>6500834</v>
      </c>
      <c r="H65" s="2">
        <f t="shared" si="35"/>
        <v>6907136</v>
      </c>
      <c r="I65" s="2">
        <f t="shared" si="35"/>
        <v>7338832.2323185736</v>
      </c>
      <c r="J65" s="2">
        <f t="shared" si="35"/>
        <v>7797508.8671601173</v>
      </c>
      <c r="K65" s="2">
        <f t="shared" si="35"/>
        <v>8284853.428781271</v>
      </c>
      <c r="L65" s="2">
        <f t="shared" si="35"/>
        <v>8802656.5229256395</v>
      </c>
      <c r="M65" s="2">
        <f t="shared" si="35"/>
        <v>9298769.6209926382</v>
      </c>
      <c r="N65" s="2">
        <f t="shared" si="35"/>
        <v>9829311.5069836415</v>
      </c>
      <c r="O65" s="2">
        <f t="shared" si="35"/>
        <v>10389856.989689324</v>
      </c>
      <c r="P65" s="2">
        <f t="shared" si="35"/>
        <v>10983505.487819903</v>
      </c>
      <c r="Q65" s="2">
        <f t="shared" si="35"/>
        <v>11612812.759005675</v>
      </c>
    </row>
    <row r="66" spans="1:17" x14ac:dyDescent="0.25">
      <c r="B66" s="2"/>
      <c r="C66" s="2"/>
    </row>
    <row r="67" spans="1:17" x14ac:dyDescent="0.25">
      <c r="A67" t="s">
        <v>127</v>
      </c>
      <c r="B67" s="2"/>
      <c r="C67" s="2"/>
    </row>
    <row r="68" spans="1:17" x14ac:dyDescent="0.25">
      <c r="B68" s="35" t="s">
        <v>90</v>
      </c>
      <c r="C68" s="13" t="s">
        <v>91</v>
      </c>
      <c r="D68" s="13" t="s">
        <v>92</v>
      </c>
    </row>
    <row r="69" spans="1:17" x14ac:dyDescent="0.25">
      <c r="A69" t="s">
        <v>108</v>
      </c>
      <c r="B69" s="2">
        <f>SUM(C69:D69)</f>
        <v>459233795.29241061</v>
      </c>
      <c r="C69" s="2">
        <f>SUM(C70:C71)</f>
        <v>289734929.93859035</v>
      </c>
      <c r="D69" s="2">
        <f>SUM(D70:D71)</f>
        <v>169498865.35382029</v>
      </c>
    </row>
    <row r="70" spans="1:17" x14ac:dyDescent="0.25">
      <c r="A70" s="3" t="s">
        <v>109</v>
      </c>
      <c r="B70" s="2">
        <f>SUM(C70:D70)</f>
        <v>428189422</v>
      </c>
      <c r="C70" s="2">
        <f>C84</f>
        <v>283414771.95979822</v>
      </c>
      <c r="D70" s="2">
        <f>D84</f>
        <v>144774650.04020178</v>
      </c>
    </row>
    <row r="71" spans="1:17" x14ac:dyDescent="0.25">
      <c r="A71" s="3" t="s">
        <v>36</v>
      </c>
      <c r="B71" s="2">
        <f>SUM(C71:D71)</f>
        <v>31044373.292410623</v>
      </c>
      <c r="C71" s="2">
        <f>C86</f>
        <v>6320157.9787921244</v>
      </c>
      <c r="D71" s="2">
        <f>D86</f>
        <v>24724215.3136185</v>
      </c>
    </row>
    <row r="72" spans="1:17" x14ac:dyDescent="0.25">
      <c r="A72" s="7" t="s">
        <v>110</v>
      </c>
      <c r="B72" s="2">
        <f t="shared" ref="B72:B77" si="36">SUM(C72:D72)</f>
        <v>-381228166.04151583</v>
      </c>
      <c r="C72" s="2">
        <f>SUM(C73:C74)</f>
        <v>-197870959.90433192</v>
      </c>
      <c r="D72" s="2">
        <f>SUM(D73:D74)</f>
        <v>-183357206.13718393</v>
      </c>
    </row>
    <row r="73" spans="1:17" x14ac:dyDescent="0.25">
      <c r="A73" s="3" t="s">
        <v>111</v>
      </c>
      <c r="B73" s="2">
        <f t="shared" si="36"/>
        <v>-416531551</v>
      </c>
      <c r="C73" s="2">
        <f>-C89</f>
        <v>-216560987.23529413</v>
      </c>
      <c r="D73" s="2">
        <f>-D89</f>
        <v>-199970563.7647059</v>
      </c>
    </row>
    <row r="74" spans="1:17" x14ac:dyDescent="0.25">
      <c r="A74" s="3" t="s">
        <v>112</v>
      </c>
      <c r="B74" s="2">
        <f t="shared" si="36"/>
        <v>35303384.958484173</v>
      </c>
      <c r="C74" s="2">
        <f>C85+C87</f>
        <v>18690027.330962211</v>
      </c>
      <c r="D74" s="2">
        <f>D85+D87</f>
        <v>16613357.627521966</v>
      </c>
    </row>
    <row r="75" spans="1:17" ht="14.4" thickBot="1" x14ac:dyDescent="0.3">
      <c r="A75" s="3"/>
      <c r="B75" s="34" t="s">
        <v>101</v>
      </c>
      <c r="C75" s="34" t="s">
        <v>101</v>
      </c>
      <c r="D75" s="34" t="s">
        <v>101</v>
      </c>
    </row>
    <row r="76" spans="1:17" ht="14.4" thickBot="1" x14ac:dyDescent="0.3">
      <c r="A76" t="s">
        <v>60</v>
      </c>
      <c r="B76" s="2">
        <f t="shared" si="36"/>
        <v>78005629.250894785</v>
      </c>
      <c r="C76" s="31">
        <f>C69+C72</f>
        <v>91863970.034258425</v>
      </c>
      <c r="D76" s="31">
        <f>D69+D72</f>
        <v>-13858340.78336364</v>
      </c>
    </row>
    <row r="77" spans="1:17" ht="14.4" thickBot="1" x14ac:dyDescent="0.3">
      <c r="A77" t="s">
        <v>113</v>
      </c>
      <c r="B77" s="31">
        <f t="shared" si="36"/>
        <v>0</v>
      </c>
      <c r="C77" s="2">
        <f>-C101-C104</f>
        <v>0</v>
      </c>
      <c r="D77" s="2">
        <f>-D101-D104</f>
        <v>0</v>
      </c>
    </row>
    <row r="78" spans="1:17" ht="14.4" thickBot="1" x14ac:dyDescent="0.3">
      <c r="B78" s="34" t="s">
        <v>101</v>
      </c>
      <c r="C78" s="34" t="s">
        <v>101</v>
      </c>
      <c r="D78" s="34" t="s">
        <v>101</v>
      </c>
    </row>
    <row r="79" spans="1:17" ht="14.4" thickBot="1" x14ac:dyDescent="0.3">
      <c r="A79" s="7" t="s">
        <v>114</v>
      </c>
      <c r="B79" s="31">
        <f>B69+B72+B77</f>
        <v>78005629.250894785</v>
      </c>
      <c r="C79" s="2">
        <f t="shared" ref="C79:D79" si="37">C69+C72+C77</f>
        <v>91863970.034258425</v>
      </c>
      <c r="D79" s="2">
        <f t="shared" si="37"/>
        <v>-13858340.78336364</v>
      </c>
    </row>
    <row r="80" spans="1:17" x14ac:dyDescent="0.25">
      <c r="B80" s="2"/>
      <c r="C80" s="2"/>
    </row>
    <row r="81" spans="1:5" x14ac:dyDescent="0.25">
      <c r="E81" s="13"/>
    </row>
    <row r="82" spans="1:5" x14ac:dyDescent="0.25">
      <c r="A82" t="s">
        <v>102</v>
      </c>
      <c r="B82" s="2"/>
    </row>
    <row r="83" spans="1:5" x14ac:dyDescent="0.25">
      <c r="A83" t="s">
        <v>93</v>
      </c>
      <c r="B83" s="36">
        <f>SUM(B84:B87)</f>
        <v>494537180.25089478</v>
      </c>
      <c r="C83" s="36">
        <f t="shared" ref="C83:D83" si="38">SUM(C84:C87)</f>
        <v>308424957.26955253</v>
      </c>
      <c r="D83" s="36">
        <f t="shared" si="38"/>
        <v>186112222.98134226</v>
      </c>
      <c r="E83" s="2"/>
    </row>
    <row r="84" spans="1:5" x14ac:dyDescent="0.25">
      <c r="A84" t="s">
        <v>14</v>
      </c>
      <c r="B84" s="2">
        <f>$C$17</f>
        <v>428189422</v>
      </c>
      <c r="C84" s="2">
        <f>$C$18</f>
        <v>283414771.95979822</v>
      </c>
      <c r="D84" s="2">
        <f>$C$20</f>
        <v>144774650.04020178</v>
      </c>
      <c r="E84" s="2"/>
    </row>
    <row r="85" spans="1:5" x14ac:dyDescent="0.25">
      <c r="A85" t="s">
        <v>15</v>
      </c>
      <c r="B85" s="2">
        <f>$C$22</f>
        <v>34337858</v>
      </c>
      <c r="C85" s="2">
        <f>B85*9/17</f>
        <v>18178866</v>
      </c>
      <c r="D85" s="2">
        <f>B85-C85</f>
        <v>16158992</v>
      </c>
      <c r="E85" s="2"/>
    </row>
    <row r="86" spans="1:5" x14ac:dyDescent="0.25">
      <c r="A86" t="s">
        <v>36</v>
      </c>
      <c r="B86" s="2">
        <f>$C$37</f>
        <v>31044373.292410627</v>
      </c>
      <c r="C86" s="2">
        <f>$C$38</f>
        <v>6320157.9787921244</v>
      </c>
      <c r="D86" s="2">
        <f>$C$40</f>
        <v>24724215.3136185</v>
      </c>
      <c r="E86" s="2"/>
    </row>
    <row r="87" spans="1:5" x14ac:dyDescent="0.25">
      <c r="A87" t="s">
        <v>45</v>
      </c>
      <c r="B87" s="2">
        <f>$C$42</f>
        <v>965526.95848417562</v>
      </c>
      <c r="C87" s="2">
        <f>B87*9/17</f>
        <v>511161.33096221066</v>
      </c>
      <c r="D87" s="2">
        <f>B87-C87</f>
        <v>454365.62752196495</v>
      </c>
      <c r="E87" s="2"/>
    </row>
    <row r="88" spans="1:5" x14ac:dyDescent="0.25">
      <c r="B88" s="2"/>
      <c r="C88" s="2"/>
      <c r="D88" s="2"/>
      <c r="E88" s="2"/>
    </row>
    <row r="89" spans="1:5" x14ac:dyDescent="0.25">
      <c r="A89" t="s">
        <v>103</v>
      </c>
      <c r="B89" s="36">
        <f>SUM(B90:B91)</f>
        <v>416531551</v>
      </c>
      <c r="C89" s="36">
        <f t="shared" ref="C89:D89" si="39">SUM(C90:C91)</f>
        <v>216560987.23529413</v>
      </c>
      <c r="D89" s="36">
        <f t="shared" si="39"/>
        <v>199970563.7647059</v>
      </c>
      <c r="E89" s="2"/>
    </row>
    <row r="90" spans="1:5" x14ac:dyDescent="0.25">
      <c r="A90" t="s">
        <v>19</v>
      </c>
      <c r="B90" s="2">
        <f>$C$25</f>
        <v>379718442</v>
      </c>
      <c r="C90" s="2">
        <f>B90*9/17</f>
        <v>201027410.47058824</v>
      </c>
      <c r="D90" s="2">
        <f>B90-C90</f>
        <v>178691031.52941176</v>
      </c>
      <c r="E90" s="2"/>
    </row>
    <row r="91" spans="1:5" x14ac:dyDescent="0.25">
      <c r="A91" t="s">
        <v>24</v>
      </c>
      <c r="B91" s="2">
        <f>$C$45</f>
        <v>36813109</v>
      </c>
      <c r="C91" s="2">
        <f>9/17*($C$49+$C$51)+$C$47+$C$48</f>
        <v>15533576.764705883</v>
      </c>
      <c r="D91" s="2">
        <f>$C$46+8/17*($C$49+$C$51)</f>
        <v>21279532.235294119</v>
      </c>
      <c r="E91" s="2"/>
    </row>
    <row r="92" spans="1:5" x14ac:dyDescent="0.25">
      <c r="B92" s="34" t="s">
        <v>101</v>
      </c>
      <c r="C92" s="34" t="s">
        <v>101</v>
      </c>
      <c r="D92" s="34" t="s">
        <v>101</v>
      </c>
      <c r="E92" s="2"/>
    </row>
    <row r="93" spans="1:5" x14ac:dyDescent="0.25">
      <c r="A93" t="s">
        <v>106</v>
      </c>
      <c r="B93" s="2">
        <f>B83-B89</f>
        <v>78005629.250894785</v>
      </c>
      <c r="C93" s="2">
        <f>C83-C89</f>
        <v>91863970.034258395</v>
      </c>
      <c r="D93" s="2">
        <f>D83-D89</f>
        <v>-13858340.78336364</v>
      </c>
      <c r="E93" s="2"/>
    </row>
    <row r="94" spans="1:5" x14ac:dyDescent="0.25">
      <c r="A94" t="s">
        <v>107</v>
      </c>
      <c r="B94" s="2">
        <f>B101+B104</f>
        <v>0</v>
      </c>
      <c r="C94" s="2">
        <f>C101+C104</f>
        <v>0</v>
      </c>
      <c r="D94" s="2">
        <f>D101+D104</f>
        <v>0</v>
      </c>
      <c r="E94" s="2"/>
    </row>
    <row r="95" spans="1:5" x14ac:dyDescent="0.25">
      <c r="B95" s="34" t="s">
        <v>101</v>
      </c>
      <c r="C95" s="34" t="s">
        <v>101</v>
      </c>
      <c r="D95" s="34" t="s">
        <v>101</v>
      </c>
      <c r="E95" s="2"/>
    </row>
    <row r="96" spans="1:5" x14ac:dyDescent="0.25">
      <c r="A96" t="s">
        <v>94</v>
      </c>
      <c r="B96" s="2">
        <f>B93-B94</f>
        <v>78005629.250894785</v>
      </c>
      <c r="C96" s="2">
        <f t="shared" ref="C96:D96" si="40">C93-C94</f>
        <v>91863970.034258395</v>
      </c>
      <c r="D96" s="2">
        <f t="shared" si="40"/>
        <v>-13858340.78336364</v>
      </c>
      <c r="E96" s="2"/>
    </row>
    <row r="97" spans="1:5" x14ac:dyDescent="0.25">
      <c r="B97" s="2"/>
      <c r="C97" s="2"/>
      <c r="D97" s="2"/>
    </row>
    <row r="98" spans="1:5" x14ac:dyDescent="0.25">
      <c r="A98" t="s">
        <v>95</v>
      </c>
      <c r="B98" s="2"/>
      <c r="C98" s="2"/>
      <c r="D98" s="2"/>
    </row>
    <row r="99" spans="1:5" x14ac:dyDescent="0.25">
      <c r="A99" t="s">
        <v>93</v>
      </c>
      <c r="B99" s="2"/>
    </row>
    <row r="100" spans="1:5" x14ac:dyDescent="0.25">
      <c r="A100" s="3" t="s">
        <v>104</v>
      </c>
      <c r="B100" s="2"/>
      <c r="C100" s="2"/>
      <c r="D100" s="2"/>
      <c r="E100" s="2"/>
    </row>
    <row r="101" spans="1:5" x14ac:dyDescent="0.25">
      <c r="A101" s="5" t="s">
        <v>96</v>
      </c>
      <c r="B101" s="2">
        <f>C57</f>
        <v>0</v>
      </c>
      <c r="C101" s="2">
        <f>B101</f>
        <v>0</v>
      </c>
      <c r="D101" s="2"/>
      <c r="E101" s="2"/>
    </row>
    <row r="102" spans="1:5" x14ac:dyDescent="0.25">
      <c r="A102" s="5" t="s">
        <v>75</v>
      </c>
      <c r="B102" s="2">
        <f>C58</f>
        <v>16579350.22719169</v>
      </c>
      <c r="C102" s="2">
        <f>B102*9/17</f>
        <v>8777303.0614544246</v>
      </c>
      <c r="D102" s="2">
        <f>B102-C102</f>
        <v>7802047.1657372657</v>
      </c>
      <c r="E102" s="2"/>
    </row>
    <row r="103" spans="1:5" x14ac:dyDescent="0.25">
      <c r="A103" s="3" t="s">
        <v>105</v>
      </c>
      <c r="B103" s="2"/>
      <c r="C103" s="2"/>
      <c r="D103" s="2"/>
      <c r="E103" s="2"/>
    </row>
    <row r="104" spans="1:5" x14ac:dyDescent="0.25">
      <c r="A104" s="5" t="s">
        <v>96</v>
      </c>
      <c r="B104" s="2">
        <f>C62</f>
        <v>0</v>
      </c>
      <c r="C104" s="2">
        <f>B104</f>
        <v>0</v>
      </c>
      <c r="D104" s="2"/>
      <c r="E104" s="2"/>
    </row>
    <row r="105" spans="1:5" x14ac:dyDescent="0.25">
      <c r="A105" s="5" t="s">
        <v>75</v>
      </c>
      <c r="B105" s="2">
        <f>C63</f>
        <v>5111978.7590056732</v>
      </c>
      <c r="C105" s="2">
        <f>B105*9/17</f>
        <v>2706341.6959441798</v>
      </c>
      <c r="D105" s="2">
        <f>B105-C105</f>
        <v>2405637.0630614934</v>
      </c>
      <c r="E105" s="2"/>
    </row>
    <row r="106" spans="1:5" x14ac:dyDescent="0.25">
      <c r="A106" t="s">
        <v>97</v>
      </c>
      <c r="B106" s="2">
        <f>SUM(B101:B105)</f>
        <v>21691328.986197364</v>
      </c>
      <c r="C106" s="2">
        <f>SUM(C101:C105)</f>
        <v>11483644.757398605</v>
      </c>
      <c r="D106" s="2">
        <f>SUM(D101:D105)</f>
        <v>10207684.228798758</v>
      </c>
      <c r="E106" s="2"/>
    </row>
    <row r="107" spans="1:5" x14ac:dyDescent="0.25">
      <c r="B107" s="2"/>
    </row>
    <row r="108" spans="1:5" x14ac:dyDescent="0.25">
      <c r="A108" t="s">
        <v>98</v>
      </c>
      <c r="B108" s="2">
        <f>B96+B106</f>
        <v>99696958.237092152</v>
      </c>
      <c r="C108" s="2">
        <f>C96+C106</f>
        <v>103347614.791657</v>
      </c>
      <c r="D108" s="2">
        <f t="shared" ref="D108" si="41">D96+D106</f>
        <v>-3650656.5545648821</v>
      </c>
    </row>
    <row r="109" spans="1:5" x14ac:dyDescent="0.25">
      <c r="A109" t="s">
        <v>99</v>
      </c>
      <c r="B109" s="2">
        <f>B108</f>
        <v>99696958.237092152</v>
      </c>
      <c r="C109" s="2">
        <f>B109*9/17</f>
        <v>52780742.59610761</v>
      </c>
      <c r="D109" s="2">
        <f>B109-C109</f>
        <v>46916215.640984543</v>
      </c>
    </row>
    <row r="110" spans="1:5" x14ac:dyDescent="0.25">
      <c r="A110" t="s">
        <v>100</v>
      </c>
      <c r="B110" s="2">
        <f>B108-B109</f>
        <v>0</v>
      </c>
      <c r="C110" s="2">
        <f t="shared" ref="C110:D110" si="42">C108-C109</f>
        <v>50566872.195549391</v>
      </c>
      <c r="D110" s="2">
        <f t="shared" si="42"/>
        <v>-50566872.195549428</v>
      </c>
    </row>
    <row r="111" spans="1:5" x14ac:dyDescent="0.25">
      <c r="B111" s="2"/>
      <c r="C111" s="2"/>
    </row>
    <row r="112" spans="1:5" x14ac:dyDescent="0.25">
      <c r="B112" s="2"/>
      <c r="C112" s="2"/>
    </row>
    <row r="113" spans="1:17" hidden="1" x14ac:dyDescent="0.25">
      <c r="B113" s="2"/>
      <c r="C113" s="2"/>
      <c r="D113" s="20" t="s">
        <v>69</v>
      </c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spans="1:17" hidden="1" x14ac:dyDescent="0.25">
      <c r="A114" t="s">
        <v>35</v>
      </c>
      <c r="B114" s="2">
        <f>C114-D114</f>
        <v>13933537.237092197</v>
      </c>
      <c r="C114" s="2">
        <f t="shared" ref="C114:C116" si="43">SUM(H114:Q114)</f>
        <v>516228509.2370922</v>
      </c>
      <c r="D114" s="15">
        <v>502294972</v>
      </c>
      <c r="E114" s="2">
        <f>E119+E122+E123+E126+E132+E133</f>
        <v>40461307</v>
      </c>
      <c r="F114" s="2">
        <f t="shared" ref="F114:Q114" si="44">F119+F122+F123+F126+F132+F133</f>
        <v>42699103</v>
      </c>
      <c r="G114" s="2">
        <f t="shared" si="44"/>
        <v>42503370</v>
      </c>
      <c r="H114" s="2">
        <f>H119+H122+H123+H126+H132+H133</f>
        <v>44900932.264314435</v>
      </c>
      <c r="I114" s="2">
        <f t="shared" si="44"/>
        <v>45989924.937731914</v>
      </c>
      <c r="J114" s="2">
        <f t="shared" si="44"/>
        <v>47335431.528903723</v>
      </c>
      <c r="K114" s="2">
        <f t="shared" si="44"/>
        <v>48754050.465629041</v>
      </c>
      <c r="L114" s="2">
        <f t="shared" si="44"/>
        <v>50402500.65437375</v>
      </c>
      <c r="M114" s="2">
        <f t="shared" si="44"/>
        <v>52004744.167730726</v>
      </c>
      <c r="N114" s="2">
        <f t="shared" si="44"/>
        <v>53873151.572897531</v>
      </c>
      <c r="O114" s="2">
        <f t="shared" si="44"/>
        <v>55786313.469451062</v>
      </c>
      <c r="P114" s="2">
        <f t="shared" si="44"/>
        <v>57570124.356239088</v>
      </c>
      <c r="Q114" s="2">
        <f t="shared" si="44"/>
        <v>59611335.819820888</v>
      </c>
    </row>
    <row r="115" spans="1:17" hidden="1" x14ac:dyDescent="0.25">
      <c r="A115" s="3" t="s">
        <v>38</v>
      </c>
      <c r="B115" s="2">
        <f t="shared" ref="B115:B133" si="45">C115-D115</f>
        <v>-3094853.8308367133</v>
      </c>
      <c r="C115" s="2">
        <f t="shared" si="43"/>
        <v>319908602.02695113</v>
      </c>
      <c r="D115" s="15">
        <v>323003455.85778785</v>
      </c>
      <c r="E115" s="2">
        <f>E129+E136</f>
        <v>25826762.098507941</v>
      </c>
      <c r="F115" s="2">
        <f t="shared" ref="F115:Q116" si="46">F129+F136</f>
        <v>27137974.942375902</v>
      </c>
      <c r="G115" s="2">
        <f t="shared" si="46"/>
        <v>27199675.978400249</v>
      </c>
      <c r="H115" s="2">
        <f t="shared" si="46"/>
        <v>27609925.652561441</v>
      </c>
      <c r="I115" s="2">
        <f t="shared" si="46"/>
        <v>28352402.319627792</v>
      </c>
      <c r="J115" s="2">
        <f t="shared" si="46"/>
        <v>29236592.903833956</v>
      </c>
      <c r="K115" s="2">
        <f t="shared" si="46"/>
        <v>30165610.014511772</v>
      </c>
      <c r="L115" s="2">
        <f t="shared" si="46"/>
        <v>31222636.800145064</v>
      </c>
      <c r="M115" s="2">
        <f t="shared" si="46"/>
        <v>32261757.533791892</v>
      </c>
      <c r="N115" s="2">
        <f t="shared" si="46"/>
        <v>33448574.94912805</v>
      </c>
      <c r="O115" s="2">
        <f t="shared" si="46"/>
        <v>34666109.936409943</v>
      </c>
      <c r="P115" s="2">
        <f t="shared" si="46"/>
        <v>35822435.237722151</v>
      </c>
      <c r="Q115" s="2">
        <f t="shared" si="46"/>
        <v>37122556.679219089</v>
      </c>
    </row>
    <row r="116" spans="1:17" hidden="1" x14ac:dyDescent="0.25">
      <c r="A116" s="3" t="s">
        <v>39</v>
      </c>
      <c r="B116" s="2">
        <f t="shared" si="45"/>
        <v>17028391.067928821</v>
      </c>
      <c r="C116" s="2">
        <f t="shared" si="43"/>
        <v>196319907.210141</v>
      </c>
      <c r="D116" s="15">
        <v>179291516.14221218</v>
      </c>
      <c r="E116" s="2">
        <f>E130+E137</f>
        <v>14634544.901492061</v>
      </c>
      <c r="F116" s="2">
        <f t="shared" si="46"/>
        <v>15561128.057624098</v>
      </c>
      <c r="G116" s="2">
        <f t="shared" si="46"/>
        <v>15303694.021599753</v>
      </c>
      <c r="H116" s="2">
        <f t="shared" si="46"/>
        <v>17291006.611752994</v>
      </c>
      <c r="I116" s="2">
        <f t="shared" si="46"/>
        <v>17637522.618104123</v>
      </c>
      <c r="J116" s="2">
        <f t="shared" si="46"/>
        <v>18098838.625069771</v>
      </c>
      <c r="K116" s="2">
        <f t="shared" si="46"/>
        <v>18588440.451117277</v>
      </c>
      <c r="L116" s="2">
        <f t="shared" si="46"/>
        <v>19179863.854228698</v>
      </c>
      <c r="M116" s="2">
        <f t="shared" si="46"/>
        <v>19742986.63393883</v>
      </c>
      <c r="N116" s="2">
        <f t="shared" si="46"/>
        <v>20424576.623769473</v>
      </c>
      <c r="O116" s="2">
        <f t="shared" si="46"/>
        <v>21120203.533041112</v>
      </c>
      <c r="P116" s="2">
        <f t="shared" si="46"/>
        <v>21747689.118516929</v>
      </c>
      <c r="Q116" s="2">
        <f t="shared" si="46"/>
        <v>22488779.140601799</v>
      </c>
    </row>
    <row r="117" spans="1:17" hidden="1" x14ac:dyDescent="0.25">
      <c r="A117" s="3"/>
      <c r="B117" s="2"/>
      <c r="C117" s="2"/>
      <c r="D117" s="15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idden="1" x14ac:dyDescent="0.25">
      <c r="A118" s="3" t="s">
        <v>87</v>
      </c>
      <c r="B118" s="2">
        <f t="shared" si="45"/>
        <v>0</v>
      </c>
      <c r="C118" s="2"/>
      <c r="D118" s="15"/>
      <c r="E118" s="2"/>
      <c r="F118" s="2"/>
      <c r="G118" s="2"/>
      <c r="H118" s="2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hidden="1" x14ac:dyDescent="0.25">
      <c r="A119" s="4" t="s">
        <v>14</v>
      </c>
      <c r="B119" s="2">
        <f t="shared" si="45"/>
        <v>0</v>
      </c>
      <c r="C119" s="2">
        <f t="shared" ref="C119:C137" si="47">SUM(H119:Q119)</f>
        <v>428189422</v>
      </c>
      <c r="D119" s="15">
        <v>428189422</v>
      </c>
      <c r="E119" s="2">
        <f t="shared" ref="E119:G119" si="48">E120+E121</f>
        <v>32804469</v>
      </c>
      <c r="F119" s="2">
        <f t="shared" si="48"/>
        <v>33950127</v>
      </c>
      <c r="G119" s="2">
        <f t="shared" si="48"/>
        <v>35197184</v>
      </c>
      <c r="H119" s="2">
        <f>H120+H121</f>
        <v>36499452</v>
      </c>
      <c r="I119" s="2">
        <f t="shared" ref="I119:Q119" si="49">I120+I121</f>
        <v>37776933</v>
      </c>
      <c r="J119" s="2">
        <f t="shared" si="49"/>
        <v>39099125</v>
      </c>
      <c r="K119" s="2">
        <f t="shared" si="49"/>
        <v>40467595</v>
      </c>
      <c r="L119" s="2">
        <f t="shared" si="49"/>
        <v>41883961</v>
      </c>
      <c r="M119" s="2">
        <f t="shared" si="49"/>
        <v>43349899</v>
      </c>
      <c r="N119" s="2">
        <f t="shared" si="49"/>
        <v>44867146</v>
      </c>
      <c r="O119" s="2">
        <f t="shared" si="49"/>
        <v>46437496</v>
      </c>
      <c r="P119" s="2">
        <f t="shared" si="49"/>
        <v>48062808</v>
      </c>
      <c r="Q119" s="2">
        <f t="shared" si="49"/>
        <v>49745007</v>
      </c>
    </row>
    <row r="120" spans="1:17" hidden="1" x14ac:dyDescent="0.25">
      <c r="A120" s="32" t="s">
        <v>38</v>
      </c>
      <c r="B120" s="2">
        <f t="shared" si="45"/>
        <v>0</v>
      </c>
      <c r="C120" s="2">
        <f t="shared" si="47"/>
        <v>283414771.95979822</v>
      </c>
      <c r="D120" s="15">
        <v>283414771.95979822</v>
      </c>
      <c r="E120" s="2">
        <f>E19</f>
        <v>21738379.833028864</v>
      </c>
      <c r="F120" s="2">
        <f>F19</f>
        <v>22471287.255926628</v>
      </c>
      <c r="G120" s="2">
        <f>G19</f>
        <v>23296703.198303338</v>
      </c>
      <c r="H120" s="2">
        <f t="shared" ref="H120:Q120" si="50">H19*H$4*(1-$F$5)</f>
        <v>24158662.810772568</v>
      </c>
      <c r="I120" s="2">
        <f t="shared" si="50"/>
        <v>25004216.128290005</v>
      </c>
      <c r="J120" s="2">
        <f t="shared" si="50"/>
        <v>25879363.25924148</v>
      </c>
      <c r="K120" s="2">
        <f t="shared" si="50"/>
        <v>26785141.386996876</v>
      </c>
      <c r="L120" s="2">
        <f t="shared" si="50"/>
        <v>27722621.451372709</v>
      </c>
      <c r="M120" s="2">
        <f t="shared" si="50"/>
        <v>28692912.781869899</v>
      </c>
      <c r="N120" s="2">
        <f t="shared" si="50"/>
        <v>29697165.08334709</v>
      </c>
      <c r="O120" s="2">
        <f t="shared" si="50"/>
        <v>30736565.788456216</v>
      </c>
      <c r="P120" s="2">
        <f t="shared" si="50"/>
        <v>31812345.352771383</v>
      </c>
      <c r="Q120" s="2">
        <f t="shared" si="50"/>
        <v>32925777.916679982</v>
      </c>
    </row>
    <row r="121" spans="1:17" hidden="1" x14ac:dyDescent="0.25">
      <c r="A121" s="32" t="s">
        <v>39</v>
      </c>
      <c r="B121" s="2">
        <f t="shared" si="45"/>
        <v>0</v>
      </c>
      <c r="C121" s="2">
        <f t="shared" si="47"/>
        <v>144774650.04020178</v>
      </c>
      <c r="D121" s="15">
        <v>144774650.04020178</v>
      </c>
      <c r="E121" s="2">
        <f t="shared" ref="E121:G122" si="51">E21</f>
        <v>11066089.166971136</v>
      </c>
      <c r="F121" s="2">
        <f t="shared" si="51"/>
        <v>11478839.744073372</v>
      </c>
      <c r="G121" s="2">
        <f t="shared" si="51"/>
        <v>11900480.801696662</v>
      </c>
      <c r="H121" s="2">
        <f t="shared" ref="H121:Q121" si="52">H21*H$4</f>
        <v>12340789.189227432</v>
      </c>
      <c r="I121" s="2">
        <f t="shared" si="52"/>
        <v>12772716.871709995</v>
      </c>
      <c r="J121" s="2">
        <f t="shared" si="52"/>
        <v>13219761.74075852</v>
      </c>
      <c r="K121" s="2">
        <f t="shared" si="52"/>
        <v>13682453.613003124</v>
      </c>
      <c r="L121" s="2">
        <f t="shared" si="52"/>
        <v>14161339.548627291</v>
      </c>
      <c r="M121" s="2">
        <f t="shared" si="52"/>
        <v>14656986.218130101</v>
      </c>
      <c r="N121" s="2">
        <f t="shared" si="52"/>
        <v>15169980.91665291</v>
      </c>
      <c r="O121" s="2">
        <f t="shared" si="52"/>
        <v>15700930.211543784</v>
      </c>
      <c r="P121" s="2">
        <f t="shared" si="52"/>
        <v>16250462.647228617</v>
      </c>
      <c r="Q121" s="2">
        <f t="shared" si="52"/>
        <v>16819229.083320018</v>
      </c>
    </row>
    <row r="122" spans="1:17" hidden="1" x14ac:dyDescent="0.25">
      <c r="A122" s="4" t="s">
        <v>15</v>
      </c>
      <c r="B122" s="2">
        <f t="shared" si="45"/>
        <v>0</v>
      </c>
      <c r="C122" s="2">
        <f t="shared" si="47"/>
        <v>34337858</v>
      </c>
      <c r="D122" s="15">
        <v>34337858</v>
      </c>
      <c r="E122" s="2">
        <f t="shared" si="51"/>
        <v>3199555</v>
      </c>
      <c r="F122" s="2">
        <f t="shared" si="51"/>
        <v>4210023</v>
      </c>
      <c r="G122" s="2">
        <f t="shared" si="51"/>
        <v>4569194</v>
      </c>
      <c r="H122" s="2">
        <f t="shared" ref="H122:Q122" si="53">H22</f>
        <v>3551875</v>
      </c>
      <c r="I122" s="2">
        <f t="shared" si="53"/>
        <v>3255336</v>
      </c>
      <c r="J122" s="2">
        <f t="shared" si="53"/>
        <v>3176477</v>
      </c>
      <c r="K122" s="2">
        <f t="shared" si="53"/>
        <v>3103654</v>
      </c>
      <c r="L122" s="2">
        <f t="shared" si="53"/>
        <v>3209743</v>
      </c>
      <c r="M122" s="2">
        <f t="shared" si="53"/>
        <v>3255110</v>
      </c>
      <c r="N122" s="2">
        <f t="shared" si="53"/>
        <v>3408646</v>
      </c>
      <c r="O122" s="2">
        <f t="shared" si="53"/>
        <v>3594917</v>
      </c>
      <c r="P122" s="2">
        <f t="shared" si="53"/>
        <v>3795711</v>
      </c>
      <c r="Q122" s="2">
        <f t="shared" si="53"/>
        <v>3986389</v>
      </c>
    </row>
    <row r="123" spans="1:17" hidden="1" x14ac:dyDescent="0.25">
      <c r="A123" s="4" t="s">
        <v>36</v>
      </c>
      <c r="B123" s="2">
        <f t="shared" si="45"/>
        <v>19779372.2508948</v>
      </c>
      <c r="C123" s="2">
        <f t="shared" si="47"/>
        <v>31044373.292410627</v>
      </c>
      <c r="D123" s="15">
        <v>11265001.041515825</v>
      </c>
      <c r="E123" s="2">
        <f t="shared" ref="E123:Q123" si="54">E37</f>
        <v>1098957</v>
      </c>
      <c r="F123" s="2">
        <f t="shared" si="54"/>
        <v>1102583.5581</v>
      </c>
      <c r="G123" s="2">
        <f t="shared" si="54"/>
        <v>1106222.0838417301</v>
      </c>
      <c r="H123" s="2">
        <f t="shared" si="54"/>
        <v>3058614.8810328487</v>
      </c>
      <c r="I123" s="2">
        <f t="shared" si="54"/>
        <v>3068708.3101402572</v>
      </c>
      <c r="J123" s="2">
        <f t="shared" si="54"/>
        <v>3078835.04756372</v>
      </c>
      <c r="K123" s="2">
        <f t="shared" si="54"/>
        <v>3088995.2032206808</v>
      </c>
      <c r="L123" s="2">
        <f t="shared" si="54"/>
        <v>3099188.8873913097</v>
      </c>
      <c r="M123" s="2">
        <f t="shared" si="54"/>
        <v>3109416.2107197009</v>
      </c>
      <c r="N123" s="2">
        <f t="shared" si="54"/>
        <v>3119677.2842150768</v>
      </c>
      <c r="O123" s="2">
        <f t="shared" si="54"/>
        <v>3129972.2192529864</v>
      </c>
      <c r="P123" s="2">
        <f t="shared" si="54"/>
        <v>3140301.1275765216</v>
      </c>
      <c r="Q123" s="2">
        <f t="shared" si="54"/>
        <v>3150664.1212975248</v>
      </c>
    </row>
    <row r="124" spans="1:17" hidden="1" x14ac:dyDescent="0.25">
      <c r="A124" s="32" t="s">
        <v>38</v>
      </c>
      <c r="B124" s="2">
        <f t="shared" si="45"/>
        <v>0</v>
      </c>
      <c r="C124" s="2">
        <f t="shared" si="47"/>
        <v>6320157.9787921244</v>
      </c>
      <c r="D124" s="15">
        <v>6320157.9787921244</v>
      </c>
      <c r="E124" s="2">
        <f t="shared" ref="E124:Q124" si="55">E38</f>
        <v>616562.9125378984</v>
      </c>
      <c r="F124" s="2">
        <f t="shared" si="55"/>
        <v>618597.5701492735</v>
      </c>
      <c r="G124" s="2">
        <f t="shared" si="55"/>
        <v>620638.94213076623</v>
      </c>
      <c r="H124" s="2">
        <f t="shared" si="55"/>
        <v>622687.05063979782</v>
      </c>
      <c r="I124" s="2">
        <f t="shared" si="55"/>
        <v>624741.91790690913</v>
      </c>
      <c r="J124" s="2">
        <f t="shared" si="55"/>
        <v>626803.56623600191</v>
      </c>
      <c r="K124" s="2">
        <f t="shared" si="55"/>
        <v>628872.01800458087</v>
      </c>
      <c r="L124" s="2">
        <f t="shared" si="55"/>
        <v>630947.29566399613</v>
      </c>
      <c r="M124" s="2">
        <f t="shared" si="55"/>
        <v>633029.42173968733</v>
      </c>
      <c r="N124" s="2">
        <f t="shared" si="55"/>
        <v>635118.41883142828</v>
      </c>
      <c r="O124" s="2">
        <f t="shared" si="55"/>
        <v>637214.30961357208</v>
      </c>
      <c r="P124" s="2">
        <f t="shared" si="55"/>
        <v>639317.11683529697</v>
      </c>
      <c r="Q124" s="2">
        <f t="shared" si="55"/>
        <v>641426.86332085344</v>
      </c>
    </row>
    <row r="125" spans="1:17" hidden="1" x14ac:dyDescent="0.25">
      <c r="A125" s="32" t="s">
        <v>39</v>
      </c>
      <c r="B125" s="2">
        <f t="shared" si="45"/>
        <v>19779372.2508948</v>
      </c>
      <c r="C125" s="2">
        <f t="shared" si="47"/>
        <v>24724215.3136185</v>
      </c>
      <c r="D125" s="15">
        <v>4944843.0627237</v>
      </c>
      <c r="E125" s="2">
        <f t="shared" ref="E125:Q125" si="56">E40</f>
        <v>482394.0874621016</v>
      </c>
      <c r="F125" s="2">
        <f t="shared" si="56"/>
        <v>483985.98795072653</v>
      </c>
      <c r="G125" s="2">
        <f t="shared" si="56"/>
        <v>485583.14171096392</v>
      </c>
      <c r="H125" s="2">
        <f t="shared" si="56"/>
        <v>2435927.8303930508</v>
      </c>
      <c r="I125" s="2">
        <f t="shared" si="56"/>
        <v>2443966.392233348</v>
      </c>
      <c r="J125" s="2">
        <f t="shared" si="56"/>
        <v>2452031.4813277181</v>
      </c>
      <c r="K125" s="2">
        <f t="shared" si="56"/>
        <v>2460123.1852161</v>
      </c>
      <c r="L125" s="2">
        <f t="shared" si="56"/>
        <v>2468241.5917273136</v>
      </c>
      <c r="M125" s="2">
        <f t="shared" si="56"/>
        <v>2476386.7889800137</v>
      </c>
      <c r="N125" s="2">
        <f t="shared" si="56"/>
        <v>2484558.8653836483</v>
      </c>
      <c r="O125" s="2">
        <f t="shared" si="56"/>
        <v>2492757.9096394144</v>
      </c>
      <c r="P125" s="2">
        <f t="shared" si="56"/>
        <v>2500984.0107412245</v>
      </c>
      <c r="Q125" s="2">
        <f t="shared" si="56"/>
        <v>2509237.2579766712</v>
      </c>
    </row>
    <row r="126" spans="1:17" hidden="1" x14ac:dyDescent="0.25">
      <c r="A126" s="4" t="s">
        <v>45</v>
      </c>
      <c r="B126" s="2">
        <f t="shared" si="45"/>
        <v>0</v>
      </c>
      <c r="C126" s="2">
        <f t="shared" si="47"/>
        <v>965526.95848417562</v>
      </c>
      <c r="D126" s="15">
        <v>965526.95848417562</v>
      </c>
      <c r="E126" s="2">
        <f t="shared" ref="E126:Q126" si="57">E42</f>
        <v>988153</v>
      </c>
      <c r="F126" s="2">
        <f t="shared" si="57"/>
        <v>788375.44189999998</v>
      </c>
      <c r="G126" s="2">
        <f t="shared" si="57"/>
        <v>141591.91615826986</v>
      </c>
      <c r="H126" s="2">
        <f t="shared" si="57"/>
        <v>95127.383281592047</v>
      </c>
      <c r="I126" s="2">
        <f t="shared" si="57"/>
        <v>95441.803646421293</v>
      </c>
      <c r="J126" s="2">
        <f t="shared" si="57"/>
        <v>95756.137498454424</v>
      </c>
      <c r="K126" s="2">
        <f t="shared" si="57"/>
        <v>96072.344952199142</v>
      </c>
      <c r="L126" s="2">
        <f t="shared" si="57"/>
        <v>96389.385990541195</v>
      </c>
      <c r="M126" s="2">
        <f t="shared" si="57"/>
        <v>96707.22046430991</v>
      </c>
      <c r="N126" s="2">
        <f t="shared" si="57"/>
        <v>97026.808091842104</v>
      </c>
      <c r="O126" s="2">
        <f t="shared" si="57"/>
        <v>97347.108458545059</v>
      </c>
      <c r="P126" s="2">
        <f t="shared" si="57"/>
        <v>97668.081016458105</v>
      </c>
      <c r="Q126" s="2">
        <f t="shared" si="57"/>
        <v>97990.685083812336</v>
      </c>
    </row>
    <row r="127" spans="1:17" hidden="1" x14ac:dyDescent="0.25">
      <c r="B127" s="34" t="s">
        <v>88</v>
      </c>
      <c r="C127" s="34" t="s">
        <v>88</v>
      </c>
      <c r="D127" s="34" t="s">
        <v>88</v>
      </c>
      <c r="E127" s="34" t="s">
        <v>88</v>
      </c>
      <c r="F127" s="34" t="s">
        <v>88</v>
      </c>
      <c r="G127" s="34" t="s">
        <v>88</v>
      </c>
      <c r="H127" s="34" t="s">
        <v>88</v>
      </c>
      <c r="I127" s="34" t="s">
        <v>88</v>
      </c>
      <c r="J127" s="34" t="s">
        <v>88</v>
      </c>
      <c r="K127" s="34" t="s">
        <v>88</v>
      </c>
      <c r="L127" s="34" t="s">
        <v>88</v>
      </c>
      <c r="M127" s="34" t="s">
        <v>88</v>
      </c>
      <c r="N127" s="34" t="s">
        <v>88</v>
      </c>
      <c r="O127" s="34" t="s">
        <v>88</v>
      </c>
      <c r="P127" s="34" t="s">
        <v>88</v>
      </c>
      <c r="Q127" s="34" t="s">
        <v>88</v>
      </c>
    </row>
    <row r="128" spans="1:17" hidden="1" x14ac:dyDescent="0.25">
      <c r="A128" s="4" t="s">
        <v>89</v>
      </c>
      <c r="B128" s="2"/>
      <c r="C128" s="2">
        <f t="shared" si="47"/>
        <v>494537180.25089478</v>
      </c>
      <c r="D128" s="15">
        <v>474757808</v>
      </c>
      <c r="E128" s="2">
        <f>E119+E122+E123+E126</f>
        <v>38091134</v>
      </c>
      <c r="F128" s="2">
        <f t="shared" ref="F128:Q128" si="58">F119+F122+F123+F126</f>
        <v>40051109</v>
      </c>
      <c r="G128" s="2">
        <f t="shared" si="58"/>
        <v>41014192</v>
      </c>
      <c r="H128" s="2">
        <f t="shared" si="58"/>
        <v>43205069.264314435</v>
      </c>
      <c r="I128" s="2">
        <f t="shared" si="58"/>
        <v>44196419.113786682</v>
      </c>
      <c r="J128" s="2">
        <f t="shared" si="58"/>
        <v>45450193.18506217</v>
      </c>
      <c r="K128" s="2">
        <f t="shared" si="58"/>
        <v>46756316.548172876</v>
      </c>
      <c r="L128" s="2">
        <f t="shared" si="58"/>
        <v>48289282.273381844</v>
      </c>
      <c r="M128" s="2">
        <f t="shared" si="58"/>
        <v>49811132.431184016</v>
      </c>
      <c r="N128" s="2">
        <f t="shared" si="58"/>
        <v>51492496.092306919</v>
      </c>
      <c r="O128" s="2">
        <f t="shared" si="58"/>
        <v>53259732.327711537</v>
      </c>
      <c r="P128" s="2">
        <f t="shared" si="58"/>
        <v>55096488.208592981</v>
      </c>
      <c r="Q128" s="2">
        <f t="shared" si="58"/>
        <v>56980050.806381337</v>
      </c>
    </row>
    <row r="129" spans="1:17" hidden="1" x14ac:dyDescent="0.25">
      <c r="A129" s="32" t="s">
        <v>38</v>
      </c>
      <c r="B129" s="2"/>
      <c r="C129" s="2">
        <f t="shared" si="47"/>
        <v>308424957.26955253</v>
      </c>
      <c r="D129" s="15">
        <v>308424957.26955253</v>
      </c>
      <c r="E129" s="2">
        <f>E120+E124+9/17*(E$122+E$126)</f>
        <v>24571964.627919704</v>
      </c>
      <c r="F129" s="2">
        <f t="shared" ref="F129:Q129" si="59">F120+F124+9/17*(F$122+F$126)</f>
        <v>25736095.765905313</v>
      </c>
      <c r="G129" s="2">
        <f t="shared" si="59"/>
        <v>26411287.625459071</v>
      </c>
      <c r="H129" s="2">
        <f t="shared" si="59"/>
        <v>26712115.82903203</v>
      </c>
      <c r="I129" s="2">
        <f t="shared" si="59"/>
        <v>27402899.236362666</v>
      </c>
      <c r="J129" s="2">
        <f t="shared" si="59"/>
        <v>28238525.545329604</v>
      </c>
      <c r="K129" s="2">
        <f t="shared" si="59"/>
        <v>29107986.175858505</v>
      </c>
      <c r="L129" s="2">
        <f t="shared" si="59"/>
        <v>30103874.12785523</v>
      </c>
      <c r="M129" s="2">
        <f t="shared" si="59"/>
        <v>31100433.673267163</v>
      </c>
      <c r="N129" s="2">
        <f t="shared" si="59"/>
        <v>32188227.929991845</v>
      </c>
      <c r="O129" s="2">
        <f t="shared" si="59"/>
        <v>33328508.155489016</v>
      </c>
      <c r="P129" s="2">
        <f t="shared" si="59"/>
        <v>34512863.159556568</v>
      </c>
      <c r="Q129" s="2">
        <f t="shared" si="59"/>
        <v>35729523.436809912</v>
      </c>
    </row>
    <row r="130" spans="1:17" hidden="1" x14ac:dyDescent="0.25">
      <c r="A130" s="32" t="s">
        <v>39</v>
      </c>
      <c r="B130" s="2"/>
      <c r="C130" s="2">
        <f t="shared" si="47"/>
        <v>186112222.98134226</v>
      </c>
      <c r="D130" s="15">
        <v>166332850.73044744</v>
      </c>
      <c r="E130" s="2">
        <f>E121+E125+8/17*(E$122+E$126)</f>
        <v>13519169.372080296</v>
      </c>
      <c r="F130" s="2">
        <f t="shared" ref="F130:Q130" si="60">F121+F125+8/17*(F$122+F$126)</f>
        <v>14315013.234094687</v>
      </c>
      <c r="G130" s="2">
        <f t="shared" si="60"/>
        <v>14602904.374540929</v>
      </c>
      <c r="H130" s="2">
        <f t="shared" si="60"/>
        <v>16492953.435282407</v>
      </c>
      <c r="I130" s="2">
        <f t="shared" si="60"/>
        <v>16793519.877424013</v>
      </c>
      <c r="J130" s="2">
        <f t="shared" si="60"/>
        <v>17211667.639732569</v>
      </c>
      <c r="K130" s="2">
        <f t="shared" si="60"/>
        <v>17648330.372314375</v>
      </c>
      <c r="L130" s="2">
        <f t="shared" si="60"/>
        <v>18185408.145526621</v>
      </c>
      <c r="M130" s="2">
        <f t="shared" si="60"/>
        <v>18710698.757916849</v>
      </c>
      <c r="N130" s="2">
        <f t="shared" si="60"/>
        <v>19304268.162315071</v>
      </c>
      <c r="O130" s="2">
        <f t="shared" si="60"/>
        <v>19931224.172222514</v>
      </c>
      <c r="P130" s="2">
        <f t="shared" si="60"/>
        <v>20583625.04903641</v>
      </c>
      <c r="Q130" s="2">
        <f t="shared" si="60"/>
        <v>21250527.369571421</v>
      </c>
    </row>
    <row r="131" spans="1:17" hidden="1" x14ac:dyDescent="0.25">
      <c r="A131" s="3"/>
      <c r="B131" s="2"/>
      <c r="C131" s="2"/>
      <c r="D131" s="15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idden="1" x14ac:dyDescent="0.25">
      <c r="A132" s="3" t="s">
        <v>30</v>
      </c>
      <c r="B132" s="2">
        <f t="shared" si="45"/>
        <v>-4272970.7728083096</v>
      </c>
      <c r="C132" s="2">
        <f t="shared" si="47"/>
        <v>16579350.22719169</v>
      </c>
      <c r="D132" s="15">
        <v>20852321</v>
      </c>
      <c r="E132" s="2">
        <f t="shared" ref="E132:Q132" si="61">E58</f>
        <v>1753099</v>
      </c>
      <c r="F132" s="2">
        <f t="shared" si="61"/>
        <v>1968360</v>
      </c>
      <c r="G132" s="2">
        <f t="shared" si="61"/>
        <v>1130613</v>
      </c>
      <c r="H132" s="2">
        <f t="shared" si="61"/>
        <v>1289561</v>
      </c>
      <c r="I132" s="2">
        <f t="shared" si="61"/>
        <v>1361809.5916266628</v>
      </c>
      <c r="J132" s="2">
        <f t="shared" si="61"/>
        <v>1426561.7090000077</v>
      </c>
      <c r="K132" s="2">
        <f t="shared" si="61"/>
        <v>1510389.3558350157</v>
      </c>
      <c r="L132" s="2">
        <f t="shared" si="61"/>
        <v>1595415.2868475406</v>
      </c>
      <c r="M132" s="2">
        <f t="shared" si="61"/>
        <v>1697498.6384797082</v>
      </c>
      <c r="N132" s="2">
        <f t="shared" si="61"/>
        <v>1850113.5945996055</v>
      </c>
      <c r="O132" s="2">
        <f t="shared" si="61"/>
        <v>1966035.6590338438</v>
      </c>
      <c r="P132" s="2">
        <f t="shared" si="61"/>
        <v>1879987.6495155268</v>
      </c>
      <c r="Q132" s="2">
        <f t="shared" si="61"/>
        <v>2001977.7422537804</v>
      </c>
    </row>
    <row r="133" spans="1:17" hidden="1" x14ac:dyDescent="0.25">
      <c r="A133" s="3" t="s">
        <v>33</v>
      </c>
      <c r="B133" s="2">
        <f t="shared" si="45"/>
        <v>-1572864.2409943268</v>
      </c>
      <c r="C133" s="2">
        <f t="shared" si="47"/>
        <v>5111978.7590056732</v>
      </c>
      <c r="D133" s="15">
        <v>6684843</v>
      </c>
      <c r="E133" s="2">
        <f t="shared" ref="E133:Q133" si="62">E63</f>
        <v>617074</v>
      </c>
      <c r="F133" s="2">
        <f t="shared" si="62"/>
        <v>679634</v>
      </c>
      <c r="G133" s="2">
        <f t="shared" si="62"/>
        <v>358565</v>
      </c>
      <c r="H133" s="2">
        <f t="shared" si="62"/>
        <v>406302</v>
      </c>
      <c r="I133" s="2">
        <f t="shared" si="62"/>
        <v>431696.23231857375</v>
      </c>
      <c r="J133" s="2">
        <f t="shared" si="62"/>
        <v>458676.63484154362</v>
      </c>
      <c r="K133" s="2">
        <f t="shared" si="62"/>
        <v>487344.56162115338</v>
      </c>
      <c r="L133" s="2">
        <f t="shared" si="62"/>
        <v>517803.09414436779</v>
      </c>
      <c r="M133" s="2">
        <f t="shared" si="62"/>
        <v>496113.09806699911</v>
      </c>
      <c r="N133" s="2">
        <f t="shared" si="62"/>
        <v>530541.8859910036</v>
      </c>
      <c r="O133" s="2">
        <f t="shared" si="62"/>
        <v>560545.48270568228</v>
      </c>
      <c r="P133" s="2">
        <f t="shared" si="62"/>
        <v>593648.49813057866</v>
      </c>
      <c r="Q133" s="2">
        <f t="shared" si="62"/>
        <v>629307.27118577191</v>
      </c>
    </row>
    <row r="134" spans="1:17" hidden="1" x14ac:dyDescent="0.25">
      <c r="B134" s="34" t="s">
        <v>88</v>
      </c>
      <c r="C134" s="34" t="s">
        <v>88</v>
      </c>
      <c r="D134" s="34" t="s">
        <v>88</v>
      </c>
      <c r="E134" s="34" t="s">
        <v>88</v>
      </c>
      <c r="F134" s="34" t="s">
        <v>88</v>
      </c>
      <c r="G134" s="34" t="s">
        <v>88</v>
      </c>
      <c r="H134" s="34" t="s">
        <v>88</v>
      </c>
      <c r="I134" s="34" t="s">
        <v>88</v>
      </c>
      <c r="J134" s="34" t="s">
        <v>88</v>
      </c>
      <c r="K134" s="34" t="s">
        <v>88</v>
      </c>
      <c r="L134" s="34" t="s">
        <v>88</v>
      </c>
      <c r="M134" s="34" t="s">
        <v>88</v>
      </c>
      <c r="N134" s="34" t="s">
        <v>88</v>
      </c>
      <c r="O134" s="34" t="s">
        <v>88</v>
      </c>
      <c r="P134" s="34" t="s">
        <v>88</v>
      </c>
      <c r="Q134" s="34" t="s">
        <v>88</v>
      </c>
    </row>
    <row r="135" spans="1:17" hidden="1" x14ac:dyDescent="0.25">
      <c r="A135" s="4" t="s">
        <v>60</v>
      </c>
      <c r="B135" s="2"/>
      <c r="C135" s="2">
        <f t="shared" si="47"/>
        <v>21691328.986197364</v>
      </c>
      <c r="D135" s="15">
        <v>27537164</v>
      </c>
      <c r="E135" s="2">
        <f>SUM(E132:E133)</f>
        <v>2370173</v>
      </c>
      <c r="F135" s="2">
        <f t="shared" ref="F135:Q135" si="63">SUM(F132:F133)</f>
        <v>2647994</v>
      </c>
      <c r="G135" s="2">
        <f t="shared" si="63"/>
        <v>1489178</v>
      </c>
      <c r="H135" s="2">
        <f t="shared" si="63"/>
        <v>1695863</v>
      </c>
      <c r="I135" s="2">
        <f t="shared" si="63"/>
        <v>1793505.8239452364</v>
      </c>
      <c r="J135" s="2">
        <f t="shared" si="63"/>
        <v>1885238.3438415513</v>
      </c>
      <c r="K135" s="2">
        <f t="shared" si="63"/>
        <v>1997733.9174561691</v>
      </c>
      <c r="L135" s="2">
        <f t="shared" si="63"/>
        <v>2113218.3809919083</v>
      </c>
      <c r="M135" s="2">
        <f t="shared" si="63"/>
        <v>2193611.7365467073</v>
      </c>
      <c r="N135" s="2">
        <f t="shared" si="63"/>
        <v>2380655.4805906089</v>
      </c>
      <c r="O135" s="2">
        <f t="shared" si="63"/>
        <v>2526581.1417395258</v>
      </c>
      <c r="P135" s="2">
        <f t="shared" si="63"/>
        <v>2473636.1476461054</v>
      </c>
      <c r="Q135" s="2">
        <f t="shared" si="63"/>
        <v>2631285.0134395524</v>
      </c>
    </row>
    <row r="136" spans="1:17" hidden="1" x14ac:dyDescent="0.25">
      <c r="A136" s="32" t="s">
        <v>38</v>
      </c>
      <c r="B136" s="2"/>
      <c r="C136" s="2">
        <f t="shared" si="47"/>
        <v>11483644.757398605</v>
      </c>
      <c r="D136" s="15">
        <v>14578498.588235294</v>
      </c>
      <c r="E136" s="2">
        <f>9/17*E$135</f>
        <v>1254797.4705882354</v>
      </c>
      <c r="F136" s="2">
        <f t="shared" ref="F136:Q136" si="64">9/17*F$135</f>
        <v>1401879.1764705882</v>
      </c>
      <c r="G136" s="2">
        <f t="shared" si="64"/>
        <v>788388.3529411765</v>
      </c>
      <c r="H136" s="2">
        <f t="shared" si="64"/>
        <v>897809.82352941181</v>
      </c>
      <c r="I136" s="2">
        <f t="shared" si="64"/>
        <v>949503.08326512517</v>
      </c>
      <c r="J136" s="2">
        <f t="shared" si="64"/>
        <v>998067.35850435076</v>
      </c>
      <c r="K136" s="2">
        <f t="shared" si="64"/>
        <v>1057623.838653266</v>
      </c>
      <c r="L136" s="2">
        <f t="shared" si="64"/>
        <v>1118762.6722898339</v>
      </c>
      <c r="M136" s="2">
        <f t="shared" si="64"/>
        <v>1161323.8605247275</v>
      </c>
      <c r="N136" s="2">
        <f t="shared" si="64"/>
        <v>1260347.0191362046</v>
      </c>
      <c r="O136" s="2">
        <f t="shared" si="64"/>
        <v>1337601.7809209256</v>
      </c>
      <c r="P136" s="2">
        <f t="shared" si="64"/>
        <v>1309572.0781655852</v>
      </c>
      <c r="Q136" s="2">
        <f t="shared" si="64"/>
        <v>1393033.2424091748</v>
      </c>
    </row>
    <row r="137" spans="1:17" hidden="1" x14ac:dyDescent="0.25">
      <c r="A137" s="32" t="s">
        <v>39</v>
      </c>
      <c r="B137" s="2"/>
      <c r="C137" s="2">
        <f t="shared" si="47"/>
        <v>10207684.22879876</v>
      </c>
      <c r="D137" s="15">
        <v>6860469.9238754334</v>
      </c>
      <c r="E137" s="2">
        <f>8/17*E$135</f>
        <v>1115375.5294117646</v>
      </c>
      <c r="F137" s="2">
        <f t="shared" ref="F137:Q137" si="65">8/17*F$135</f>
        <v>1246114.8235294118</v>
      </c>
      <c r="G137" s="2">
        <f t="shared" si="65"/>
        <v>700789.6470588235</v>
      </c>
      <c r="H137" s="2">
        <f t="shared" si="65"/>
        <v>798053.17647058819</v>
      </c>
      <c r="I137" s="2">
        <f t="shared" si="65"/>
        <v>844002.74068011122</v>
      </c>
      <c r="J137" s="2">
        <f t="shared" si="65"/>
        <v>887170.98533720057</v>
      </c>
      <c r="K137" s="2">
        <f t="shared" si="65"/>
        <v>940110.07880290307</v>
      </c>
      <c r="L137" s="2">
        <f t="shared" si="65"/>
        <v>994455.70870207448</v>
      </c>
      <c r="M137" s="2">
        <f t="shared" si="65"/>
        <v>1032287.87602198</v>
      </c>
      <c r="N137" s="2">
        <f t="shared" si="65"/>
        <v>1120308.4614544043</v>
      </c>
      <c r="O137" s="2">
        <f t="shared" si="65"/>
        <v>1188979.3608186003</v>
      </c>
      <c r="P137" s="2">
        <f t="shared" si="65"/>
        <v>1164064.0694805202</v>
      </c>
      <c r="Q137" s="2">
        <f t="shared" si="65"/>
        <v>1238251.7710303776</v>
      </c>
    </row>
    <row r="138" spans="1:17" hidden="1" x14ac:dyDescent="0.25">
      <c r="D138" s="15"/>
      <c r="E138" s="2"/>
      <c r="F138" s="2"/>
      <c r="G138" s="2"/>
      <c r="H138" s="2"/>
      <c r="I138" s="2"/>
      <c r="J138" s="2"/>
      <c r="K138" s="2"/>
    </row>
    <row r="139" spans="1:17" hidden="1" x14ac:dyDescent="0.25">
      <c r="A139" s="7" t="s">
        <v>46</v>
      </c>
      <c r="B139" s="2">
        <f>C139-D139</f>
        <v>0</v>
      </c>
      <c r="C139" s="2">
        <f t="shared" ref="C139:C141" si="66">SUM(H139:Q139)</f>
        <v>416531551</v>
      </c>
      <c r="D139" s="15">
        <v>416531551</v>
      </c>
      <c r="E139" s="2">
        <f t="shared" ref="E139:Q139" si="67">SUM(E143,E145:E149)</f>
        <v>30429272</v>
      </c>
      <c r="F139" s="2">
        <f t="shared" si="67"/>
        <v>32625431</v>
      </c>
      <c r="G139" s="2">
        <f t="shared" si="67"/>
        <v>43633367</v>
      </c>
      <c r="H139" s="2">
        <f t="shared" si="67"/>
        <v>38910776</v>
      </c>
      <c r="I139" s="2">
        <f t="shared" si="67"/>
        <v>48577090</v>
      </c>
      <c r="J139" s="2">
        <f t="shared" si="67"/>
        <v>49830288</v>
      </c>
      <c r="K139" s="2">
        <f t="shared" si="67"/>
        <v>38978464</v>
      </c>
      <c r="L139" s="2">
        <f t="shared" si="67"/>
        <v>44872696</v>
      </c>
      <c r="M139" s="2">
        <f t="shared" si="67"/>
        <v>39005883</v>
      </c>
      <c r="N139" s="2">
        <f t="shared" si="67"/>
        <v>37474339</v>
      </c>
      <c r="O139" s="2">
        <f t="shared" si="67"/>
        <v>38177990</v>
      </c>
      <c r="P139" s="2">
        <f t="shared" si="67"/>
        <v>40703119</v>
      </c>
      <c r="Q139" s="2">
        <f t="shared" si="67"/>
        <v>40000906</v>
      </c>
    </row>
    <row r="140" spans="1:17" hidden="1" x14ac:dyDescent="0.25">
      <c r="A140" s="3" t="s">
        <v>38</v>
      </c>
      <c r="C140" s="2">
        <f t="shared" si="66"/>
        <v>216560987.2352941</v>
      </c>
      <c r="D140" s="15">
        <v>216560987.2352941</v>
      </c>
      <c r="E140" s="2">
        <f t="shared" ref="E140:Q140" si="68">E146+E147+9/17*(E139-SUM(E145:E147))</f>
        <v>16260595.764705883</v>
      </c>
      <c r="F140" s="2">
        <f t="shared" si="68"/>
        <v>17423337.352941178</v>
      </c>
      <c r="G140" s="2">
        <f t="shared" si="68"/>
        <v>24724258.294117648</v>
      </c>
      <c r="H140" s="2">
        <f t="shared" si="68"/>
        <v>20750829.647058822</v>
      </c>
      <c r="I140" s="2">
        <f t="shared" si="68"/>
        <v>22162761.05882353</v>
      </c>
      <c r="J140" s="2">
        <f t="shared" si="68"/>
        <v>25526041.411764707</v>
      </c>
      <c r="K140" s="2">
        <f t="shared" si="68"/>
        <v>20787063.05882353</v>
      </c>
      <c r="L140" s="2">
        <f t="shared" si="68"/>
        <v>23907225.411764707</v>
      </c>
      <c r="M140" s="2">
        <f t="shared" si="68"/>
        <v>20650173.352941178</v>
      </c>
      <c r="N140" s="2">
        <f t="shared" si="68"/>
        <v>19839355.94117647</v>
      </c>
      <c r="O140" s="2">
        <f t="shared" si="68"/>
        <v>20211877.05882353</v>
      </c>
      <c r="P140" s="2">
        <f t="shared" si="68"/>
        <v>21548710.05882353</v>
      </c>
      <c r="Q140" s="2">
        <f t="shared" si="68"/>
        <v>21176950.235294119</v>
      </c>
    </row>
    <row r="141" spans="1:17" hidden="1" x14ac:dyDescent="0.25">
      <c r="A141" s="3" t="s">
        <v>39</v>
      </c>
      <c r="C141" s="2">
        <f t="shared" si="66"/>
        <v>199970563.7647059</v>
      </c>
      <c r="D141" s="15">
        <v>199970563.7647059</v>
      </c>
      <c r="E141" s="2">
        <f>E139-E140</f>
        <v>14168676.235294117</v>
      </c>
      <c r="F141" s="2">
        <f t="shared" ref="F141:Q141" si="69">F139-F140</f>
        <v>15202093.647058822</v>
      </c>
      <c r="G141" s="2">
        <f t="shared" si="69"/>
        <v>18909108.705882352</v>
      </c>
      <c r="H141" s="2">
        <f t="shared" si="69"/>
        <v>18159946.352941178</v>
      </c>
      <c r="I141" s="2">
        <f t="shared" si="69"/>
        <v>26414328.94117647</v>
      </c>
      <c r="J141" s="2">
        <f t="shared" si="69"/>
        <v>24304246.588235293</v>
      </c>
      <c r="K141" s="2">
        <f t="shared" si="69"/>
        <v>18191400.94117647</v>
      </c>
      <c r="L141" s="2">
        <f t="shared" si="69"/>
        <v>20965470.588235293</v>
      </c>
      <c r="M141" s="2">
        <f t="shared" si="69"/>
        <v>18355709.647058822</v>
      </c>
      <c r="N141" s="2">
        <f t="shared" si="69"/>
        <v>17634983.05882353</v>
      </c>
      <c r="O141" s="2">
        <f t="shared" si="69"/>
        <v>17966112.94117647</v>
      </c>
      <c r="P141" s="2">
        <f t="shared" si="69"/>
        <v>19154408.94117647</v>
      </c>
      <c r="Q141" s="2">
        <f t="shared" si="69"/>
        <v>18823955.764705881</v>
      </c>
    </row>
    <row r="142" spans="1:17" hidden="1" x14ac:dyDescent="0.25">
      <c r="D142" s="15"/>
    </row>
    <row r="143" spans="1:17" hidden="1" x14ac:dyDescent="0.25">
      <c r="A143" s="3" t="s">
        <v>86</v>
      </c>
      <c r="C143" s="2">
        <f t="shared" ref="C143:C149" si="70">SUM(H143:Q143)</f>
        <v>379718442</v>
      </c>
      <c r="D143" s="15">
        <v>379718442</v>
      </c>
      <c r="E143" s="2">
        <f t="shared" ref="E143:Q143" si="71">E25</f>
        <v>28377840</v>
      </c>
      <c r="F143" s="2">
        <f t="shared" si="71"/>
        <v>31211380</v>
      </c>
      <c r="G143" s="2">
        <f t="shared" si="71"/>
        <v>33846480</v>
      </c>
      <c r="H143" s="2">
        <f t="shared" si="71"/>
        <v>36522886</v>
      </c>
      <c r="I143" s="2">
        <f t="shared" si="71"/>
        <v>37965449</v>
      </c>
      <c r="J143" s="2">
        <f t="shared" si="71"/>
        <v>39225274</v>
      </c>
      <c r="K143" s="2">
        <f t="shared" si="71"/>
        <v>38417614</v>
      </c>
      <c r="L143" s="2">
        <f t="shared" si="71"/>
        <v>38361989</v>
      </c>
      <c r="M143" s="2">
        <f t="shared" si="71"/>
        <v>36810558</v>
      </c>
      <c r="N143" s="2">
        <f t="shared" si="71"/>
        <v>36573154</v>
      </c>
      <c r="O143" s="2">
        <f t="shared" si="71"/>
        <v>37470770</v>
      </c>
      <c r="P143" s="2">
        <f t="shared" si="71"/>
        <v>38589682</v>
      </c>
      <c r="Q143" s="2">
        <f t="shared" si="71"/>
        <v>39781066</v>
      </c>
    </row>
    <row r="144" spans="1:17" hidden="1" x14ac:dyDescent="0.25">
      <c r="A144" s="3" t="s">
        <v>47</v>
      </c>
      <c r="C144" s="2">
        <f t="shared" si="70"/>
        <v>0</v>
      </c>
      <c r="D144" s="15">
        <v>0</v>
      </c>
    </row>
    <row r="145" spans="1:17" hidden="1" x14ac:dyDescent="0.25">
      <c r="A145" s="5" t="s">
        <v>43</v>
      </c>
      <c r="C145" s="2">
        <f t="shared" si="70"/>
        <v>8900000</v>
      </c>
      <c r="D145" s="15">
        <v>8900000</v>
      </c>
      <c r="E145" s="2">
        <f t="shared" ref="E145:Q145" si="72">E46</f>
        <v>0</v>
      </c>
      <c r="F145" s="2">
        <f t="shared" si="72"/>
        <v>0</v>
      </c>
      <c r="G145" s="2">
        <f t="shared" si="72"/>
        <v>500000</v>
      </c>
      <c r="H145" s="2">
        <f t="shared" si="72"/>
        <v>0</v>
      </c>
      <c r="I145" s="2">
        <f t="shared" si="72"/>
        <v>7000000</v>
      </c>
      <c r="J145" s="2">
        <f t="shared" si="72"/>
        <v>1900000</v>
      </c>
      <c r="K145" s="2">
        <f t="shared" si="72"/>
        <v>0</v>
      </c>
      <c r="L145" s="2">
        <f t="shared" si="72"/>
        <v>0</v>
      </c>
      <c r="M145" s="2">
        <f t="shared" si="72"/>
        <v>0</v>
      </c>
      <c r="N145" s="2">
        <f t="shared" si="72"/>
        <v>0</v>
      </c>
      <c r="O145" s="2">
        <f t="shared" si="72"/>
        <v>0</v>
      </c>
      <c r="P145" s="2">
        <f t="shared" si="72"/>
        <v>0</v>
      </c>
      <c r="Q145" s="2">
        <f t="shared" si="72"/>
        <v>0</v>
      </c>
    </row>
    <row r="146" spans="1:17" hidden="1" x14ac:dyDescent="0.25">
      <c r="A146" s="5" t="s">
        <v>48</v>
      </c>
      <c r="C146" s="2">
        <f t="shared" si="70"/>
        <v>1606603</v>
      </c>
      <c r="D146" s="15">
        <v>1606603</v>
      </c>
      <c r="E146" s="2">
        <f t="shared" ref="E146:Q146" si="73">E47</f>
        <v>320835</v>
      </c>
      <c r="F146" s="2">
        <f t="shared" si="73"/>
        <v>320982</v>
      </c>
      <c r="G146" s="2">
        <f t="shared" si="73"/>
        <v>321001</v>
      </c>
      <c r="H146" s="2">
        <f t="shared" si="73"/>
        <v>320890</v>
      </c>
      <c r="I146" s="2">
        <f t="shared" si="73"/>
        <v>321641</v>
      </c>
      <c r="J146" s="2">
        <f t="shared" si="73"/>
        <v>321264</v>
      </c>
      <c r="K146" s="2">
        <f t="shared" si="73"/>
        <v>321737</v>
      </c>
      <c r="L146" s="2">
        <f t="shared" si="73"/>
        <v>321071</v>
      </c>
      <c r="M146" s="2">
        <f t="shared" si="73"/>
        <v>0</v>
      </c>
      <c r="N146" s="2">
        <f t="shared" si="73"/>
        <v>0</v>
      </c>
      <c r="O146" s="2">
        <f t="shared" si="73"/>
        <v>0</v>
      </c>
      <c r="P146" s="2">
        <f t="shared" si="73"/>
        <v>0</v>
      </c>
      <c r="Q146" s="2">
        <f t="shared" si="73"/>
        <v>0</v>
      </c>
    </row>
    <row r="147" spans="1:17" hidden="1" x14ac:dyDescent="0.25">
      <c r="A147" s="5" t="s">
        <v>44</v>
      </c>
      <c r="C147" s="2">
        <f t="shared" si="70"/>
        <v>0</v>
      </c>
      <c r="D147" s="15">
        <v>0</v>
      </c>
      <c r="E147" s="2">
        <f t="shared" ref="E147:Q147" si="74">E48</f>
        <v>0</v>
      </c>
      <c r="F147" s="2">
        <f t="shared" si="74"/>
        <v>0</v>
      </c>
      <c r="G147" s="2">
        <f t="shared" si="74"/>
        <v>3693010</v>
      </c>
      <c r="H147" s="2">
        <f t="shared" si="74"/>
        <v>0</v>
      </c>
      <c r="I147" s="2">
        <f t="shared" si="74"/>
        <v>0</v>
      </c>
      <c r="J147" s="2">
        <f t="shared" si="74"/>
        <v>0</v>
      </c>
      <c r="K147" s="2">
        <f t="shared" si="74"/>
        <v>0</v>
      </c>
      <c r="L147" s="2">
        <f t="shared" si="74"/>
        <v>0</v>
      </c>
      <c r="M147" s="2">
        <f t="shared" si="74"/>
        <v>0</v>
      </c>
      <c r="N147" s="2">
        <f t="shared" si="74"/>
        <v>0</v>
      </c>
      <c r="O147" s="2">
        <f t="shared" si="74"/>
        <v>0</v>
      </c>
      <c r="P147" s="2">
        <f t="shared" si="74"/>
        <v>0</v>
      </c>
      <c r="Q147" s="2">
        <f t="shared" si="74"/>
        <v>0</v>
      </c>
    </row>
    <row r="148" spans="1:17" hidden="1" x14ac:dyDescent="0.25">
      <c r="A148" s="5" t="s">
        <v>41</v>
      </c>
      <c r="C148" s="2">
        <f t="shared" si="70"/>
        <v>11100000</v>
      </c>
      <c r="D148" s="15">
        <v>11100000</v>
      </c>
      <c r="E148" s="2">
        <f t="shared" ref="E148:Q148" si="75">E49</f>
        <v>0</v>
      </c>
      <c r="F148" s="2">
        <f t="shared" si="75"/>
        <v>0</v>
      </c>
      <c r="G148" s="2">
        <f t="shared" si="75"/>
        <v>300000</v>
      </c>
      <c r="H148" s="2">
        <f t="shared" si="75"/>
        <v>0</v>
      </c>
      <c r="I148" s="2">
        <f t="shared" si="75"/>
        <v>3100000</v>
      </c>
      <c r="J148" s="2">
        <f t="shared" si="75"/>
        <v>8000000</v>
      </c>
      <c r="K148" s="2">
        <f t="shared" si="75"/>
        <v>0</v>
      </c>
      <c r="L148" s="2">
        <f t="shared" si="75"/>
        <v>0</v>
      </c>
      <c r="M148" s="2">
        <f t="shared" si="75"/>
        <v>0</v>
      </c>
      <c r="N148" s="2">
        <f t="shared" si="75"/>
        <v>0</v>
      </c>
      <c r="O148" s="2">
        <f t="shared" si="75"/>
        <v>0</v>
      </c>
      <c r="P148" s="2">
        <f t="shared" si="75"/>
        <v>0</v>
      </c>
      <c r="Q148" s="2">
        <f t="shared" si="75"/>
        <v>0</v>
      </c>
    </row>
    <row r="149" spans="1:17" hidden="1" x14ac:dyDescent="0.25">
      <c r="A149" s="5" t="s">
        <v>42</v>
      </c>
      <c r="C149" s="2">
        <f t="shared" si="70"/>
        <v>15206506</v>
      </c>
      <c r="D149" s="15">
        <v>15206506</v>
      </c>
      <c r="E149" s="2">
        <f t="shared" ref="E149:Q149" si="76">E51</f>
        <v>1730597</v>
      </c>
      <c r="F149" s="2">
        <f t="shared" si="76"/>
        <v>1093069</v>
      </c>
      <c r="G149" s="2">
        <f t="shared" si="76"/>
        <v>4972876</v>
      </c>
      <c r="H149" s="2">
        <f t="shared" si="76"/>
        <v>2067000</v>
      </c>
      <c r="I149" s="2">
        <f t="shared" si="76"/>
        <v>190000</v>
      </c>
      <c r="J149" s="2">
        <f t="shared" si="76"/>
        <v>383750</v>
      </c>
      <c r="K149" s="2">
        <f t="shared" si="76"/>
        <v>239113</v>
      </c>
      <c r="L149" s="2">
        <f t="shared" si="76"/>
        <v>6189636</v>
      </c>
      <c r="M149" s="2">
        <f t="shared" si="76"/>
        <v>2195325</v>
      </c>
      <c r="N149" s="2">
        <f t="shared" si="76"/>
        <v>901185</v>
      </c>
      <c r="O149" s="2">
        <f t="shared" si="76"/>
        <v>707220</v>
      </c>
      <c r="P149" s="2">
        <f t="shared" si="76"/>
        <v>2113437</v>
      </c>
      <c r="Q149" s="2">
        <f t="shared" si="76"/>
        <v>219840</v>
      </c>
    </row>
    <row r="150" spans="1:17" hidden="1" x14ac:dyDescent="0.25">
      <c r="A150" s="5"/>
      <c r="C150" s="2"/>
      <c r="D150" s="15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idden="1" x14ac:dyDescent="0.25">
      <c r="D151" s="20" t="s">
        <v>69</v>
      </c>
    </row>
    <row r="152" spans="1:17" ht="14.4" hidden="1" thickBot="1" x14ac:dyDescent="0.3">
      <c r="A152" s="12" t="s">
        <v>49</v>
      </c>
      <c r="B152" s="22">
        <f>C152-D152</f>
        <v>13933537.237092167</v>
      </c>
      <c r="C152" s="2">
        <f>SUM(H152:Q152)</f>
        <v>99696958.237092167</v>
      </c>
      <c r="D152" s="15">
        <v>85763421</v>
      </c>
      <c r="E152" s="2">
        <f t="shared" ref="E152:Q154" si="77">E114-E139</f>
        <v>10032035</v>
      </c>
      <c r="F152" s="2">
        <f t="shared" si="77"/>
        <v>10073672</v>
      </c>
      <c r="G152" s="2">
        <f t="shared" si="77"/>
        <v>-1129997</v>
      </c>
      <c r="H152" s="2">
        <f t="shared" si="77"/>
        <v>5990156.2643144354</v>
      </c>
      <c r="I152" s="2">
        <f t="shared" si="77"/>
        <v>-2587165.0622680858</v>
      </c>
      <c r="J152" s="2">
        <f t="shared" si="77"/>
        <v>-2494856.4710962772</v>
      </c>
      <c r="K152" s="2">
        <f t="shared" si="77"/>
        <v>9775586.4656290412</v>
      </c>
      <c r="L152" s="2">
        <f t="shared" si="77"/>
        <v>5529804.6543737501</v>
      </c>
      <c r="M152" s="2">
        <f t="shared" si="77"/>
        <v>12998861.167730726</v>
      </c>
      <c r="N152" s="2">
        <f t="shared" si="77"/>
        <v>16398812.572897531</v>
      </c>
      <c r="O152" s="2">
        <f t="shared" si="77"/>
        <v>17608323.469451062</v>
      </c>
      <c r="P152" s="2">
        <f t="shared" si="77"/>
        <v>16867005.356239088</v>
      </c>
      <c r="Q152" s="2">
        <f t="shared" si="77"/>
        <v>19610429.819820888</v>
      </c>
    </row>
    <row r="153" spans="1:17" hidden="1" x14ac:dyDescent="0.25">
      <c r="A153" s="3" t="s">
        <v>38</v>
      </c>
      <c r="B153" s="2">
        <f t="shared" ref="B153:B161" si="78">C153-D153</f>
        <v>-3094853.8308366835</v>
      </c>
      <c r="C153" s="2">
        <f>SUM(H153:Q153)</f>
        <v>103347614.79165703</v>
      </c>
      <c r="D153" s="15">
        <v>106442468.62249371</v>
      </c>
      <c r="E153" s="2">
        <f t="shared" si="77"/>
        <v>9566166.3338020574</v>
      </c>
      <c r="F153" s="2">
        <f t="shared" si="77"/>
        <v>9714637.5894347243</v>
      </c>
      <c r="G153" s="2">
        <f t="shared" si="77"/>
        <v>2475417.6842826009</v>
      </c>
      <c r="H153" s="2">
        <f t="shared" si="77"/>
        <v>6859096.0055026188</v>
      </c>
      <c r="I153" s="2">
        <f t="shared" si="77"/>
        <v>6189641.260804262</v>
      </c>
      <c r="J153" s="2">
        <f t="shared" si="77"/>
        <v>3710551.4920692481</v>
      </c>
      <c r="K153" s="2">
        <f t="shared" si="77"/>
        <v>9378546.9556882419</v>
      </c>
      <c r="L153" s="2">
        <f t="shared" si="77"/>
        <v>7315411.3883803561</v>
      </c>
      <c r="M153" s="2">
        <f t="shared" si="77"/>
        <v>11611584.180850714</v>
      </c>
      <c r="N153" s="2">
        <f t="shared" si="77"/>
        <v>13609219.00795158</v>
      </c>
      <c r="O153" s="2">
        <f t="shared" si="77"/>
        <v>14454232.877586413</v>
      </c>
      <c r="P153" s="2">
        <f t="shared" si="77"/>
        <v>14273725.178898621</v>
      </c>
      <c r="Q153" s="2">
        <f t="shared" si="77"/>
        <v>15945606.443924971</v>
      </c>
    </row>
    <row r="154" spans="1:17" hidden="1" x14ac:dyDescent="0.25">
      <c r="A154" s="3" t="s">
        <v>39</v>
      </c>
      <c r="B154" s="2">
        <f t="shared" si="78"/>
        <v>17028391.067928836</v>
      </c>
      <c r="C154" s="2">
        <f>SUM(H154:Q154)</f>
        <v>-3650656.5545648709</v>
      </c>
      <c r="D154" s="15">
        <v>-20679047.622493707</v>
      </c>
      <c r="E154" s="2">
        <f t="shared" si="77"/>
        <v>465868.66619794443</v>
      </c>
      <c r="F154" s="2">
        <f t="shared" si="77"/>
        <v>359034.4105652757</v>
      </c>
      <c r="G154" s="2">
        <f t="shared" si="77"/>
        <v>-3605414.684282599</v>
      </c>
      <c r="H154" s="2">
        <f t="shared" si="77"/>
        <v>-868939.74118818343</v>
      </c>
      <c r="I154" s="2">
        <f t="shared" si="77"/>
        <v>-8776806.3230723478</v>
      </c>
      <c r="J154" s="2">
        <f t="shared" si="77"/>
        <v>-6205407.9631655216</v>
      </c>
      <c r="K154" s="2">
        <f t="shared" si="77"/>
        <v>397039.50994080678</v>
      </c>
      <c r="L154" s="2">
        <f t="shared" si="77"/>
        <v>-1785606.7340065949</v>
      </c>
      <c r="M154" s="2">
        <f t="shared" si="77"/>
        <v>1387276.9868800081</v>
      </c>
      <c r="N154" s="2">
        <f t="shared" si="77"/>
        <v>2789593.5649459437</v>
      </c>
      <c r="O154" s="2">
        <f t="shared" si="77"/>
        <v>3154090.5918646418</v>
      </c>
      <c r="P154" s="2">
        <f t="shared" si="77"/>
        <v>2593280.1773404591</v>
      </c>
      <c r="Q154" s="2">
        <f t="shared" si="77"/>
        <v>3664823.3758959174</v>
      </c>
    </row>
    <row r="155" spans="1:17" hidden="1" x14ac:dyDescent="0.25">
      <c r="B155" s="2"/>
    </row>
    <row r="156" spans="1:17" ht="14.4" hidden="1" thickBot="1" x14ac:dyDescent="0.3">
      <c r="A156" s="3" t="s">
        <v>55</v>
      </c>
      <c r="B156" s="22">
        <f t="shared" si="78"/>
        <v>39764135.250894815</v>
      </c>
      <c r="C156" s="2">
        <f>SUM(H156:Q156)</f>
        <v>78005629.250894815</v>
      </c>
      <c r="D156" s="15">
        <v>38241494</v>
      </c>
      <c r="E156" s="2">
        <f>SUM(E157:E158)</f>
        <v>5629030</v>
      </c>
      <c r="F156" s="2">
        <f t="shared" ref="F156:Q156" si="79">SUM(F157:F158)</f>
        <v>5861801</v>
      </c>
      <c r="G156" s="2">
        <f t="shared" si="79"/>
        <v>-4684982</v>
      </c>
      <c r="H156" s="2">
        <f t="shared" si="79"/>
        <v>4294293.264314441</v>
      </c>
      <c r="I156" s="2">
        <f t="shared" si="79"/>
        <v>-4380670.8862133212</v>
      </c>
      <c r="J156" s="2">
        <f t="shared" si="79"/>
        <v>-4380094.8149378262</v>
      </c>
      <c r="K156" s="2">
        <f t="shared" si="79"/>
        <v>7777852.54817288</v>
      </c>
      <c r="L156" s="2">
        <f t="shared" si="79"/>
        <v>3416586.2733818507</v>
      </c>
      <c r="M156" s="2">
        <f t="shared" si="79"/>
        <v>10805249.431184011</v>
      </c>
      <c r="N156" s="2">
        <f t="shared" si="79"/>
        <v>14018157.092306919</v>
      </c>
      <c r="O156" s="2">
        <f t="shared" si="79"/>
        <v>15081742.327711532</v>
      </c>
      <c r="P156" s="2">
        <f t="shared" si="79"/>
        <v>14393369.208592979</v>
      </c>
      <c r="Q156" s="2">
        <f t="shared" si="79"/>
        <v>16979144.806381337</v>
      </c>
    </row>
    <row r="157" spans="1:17" hidden="1" x14ac:dyDescent="0.25">
      <c r="A157" s="5" t="s">
        <v>51</v>
      </c>
      <c r="B157" s="2">
        <f t="shared" si="78"/>
        <v>19984763</v>
      </c>
      <c r="C157" s="2">
        <f>SUM(H157:Q157)</f>
        <v>60243127</v>
      </c>
      <c r="D157" s="15">
        <v>40258364</v>
      </c>
      <c r="E157" s="2">
        <f t="shared" ref="E157:Q157" si="80">E32</f>
        <v>2593352</v>
      </c>
      <c r="F157" s="2">
        <f t="shared" si="80"/>
        <v>1521136</v>
      </c>
      <c r="G157" s="2">
        <f t="shared" si="80"/>
        <v>990334</v>
      </c>
      <c r="H157" s="2">
        <f t="shared" si="80"/>
        <v>2777073</v>
      </c>
      <c r="I157" s="2">
        <f t="shared" si="80"/>
        <v>2213376</v>
      </c>
      <c r="J157" s="2">
        <f t="shared" si="80"/>
        <v>-5949672</v>
      </c>
      <c r="K157" s="2">
        <f t="shared" si="80"/>
        <v>3540836</v>
      </c>
      <c r="L157" s="2">
        <f t="shared" si="80"/>
        <v>3731715</v>
      </c>
      <c r="M157" s="2">
        <f t="shared" si="80"/>
        <v>8299085</v>
      </c>
      <c r="N157" s="2">
        <f t="shared" si="80"/>
        <v>10231288</v>
      </c>
      <c r="O157" s="2">
        <f t="shared" si="80"/>
        <v>11096042</v>
      </c>
      <c r="P157" s="2">
        <f t="shared" si="80"/>
        <v>11803236</v>
      </c>
      <c r="Q157" s="2">
        <f t="shared" si="80"/>
        <v>12500148</v>
      </c>
    </row>
    <row r="158" spans="1:17" hidden="1" x14ac:dyDescent="0.25">
      <c r="A158" s="5" t="s">
        <v>52</v>
      </c>
      <c r="B158" s="2">
        <f t="shared" si="78"/>
        <v>19779372.2508948</v>
      </c>
      <c r="C158" s="2">
        <f>SUM(H158:Q158)</f>
        <v>17762502.2508948</v>
      </c>
      <c r="D158" s="15">
        <v>-2016870</v>
      </c>
      <c r="E158" s="2">
        <f t="shared" ref="E158:Q158" si="81">E53</f>
        <v>3035678</v>
      </c>
      <c r="F158" s="2">
        <f t="shared" si="81"/>
        <v>4340665</v>
      </c>
      <c r="G158" s="2">
        <f t="shared" si="81"/>
        <v>-5675316</v>
      </c>
      <c r="H158" s="2">
        <f t="shared" si="81"/>
        <v>1517220.264314441</v>
      </c>
      <c r="I158" s="2">
        <f t="shared" si="81"/>
        <v>-6594046.8862133212</v>
      </c>
      <c r="J158" s="2">
        <f t="shared" si="81"/>
        <v>1569577.1850621738</v>
      </c>
      <c r="K158" s="2">
        <f t="shared" si="81"/>
        <v>4237016.54817288</v>
      </c>
      <c r="L158" s="2">
        <f t="shared" si="81"/>
        <v>-315128.72661814932</v>
      </c>
      <c r="M158" s="2">
        <f t="shared" si="81"/>
        <v>2506164.4311840106</v>
      </c>
      <c r="N158" s="2">
        <f t="shared" si="81"/>
        <v>3786869.0923069194</v>
      </c>
      <c r="O158" s="2">
        <f t="shared" si="81"/>
        <v>3985700.3277115319</v>
      </c>
      <c r="P158" s="2">
        <f t="shared" si="81"/>
        <v>2590133.2085929792</v>
      </c>
      <c r="Q158" s="2">
        <f t="shared" si="81"/>
        <v>4478996.8063813373</v>
      </c>
    </row>
    <row r="159" spans="1:17" hidden="1" x14ac:dyDescent="0.25">
      <c r="A159" s="5" t="s">
        <v>57</v>
      </c>
      <c r="B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idden="1" x14ac:dyDescent="0.25">
      <c r="A160" s="11" t="s">
        <v>38</v>
      </c>
      <c r="B160" s="2">
        <f t="shared" si="78"/>
        <v>22735744.182965972</v>
      </c>
      <c r="C160" s="2">
        <f>SUM(H160:Q160)</f>
        <v>81656285.805459678</v>
      </c>
      <c r="D160" s="15">
        <v>58920541.622493707</v>
      </c>
      <c r="E160" s="2">
        <f>E156-E161</f>
        <v>5163161.3338020556</v>
      </c>
      <c r="F160" s="2">
        <f t="shared" ref="F160:Q160" si="82">F156-F161</f>
        <v>5502766.5894347243</v>
      </c>
      <c r="G160" s="2">
        <f t="shared" si="82"/>
        <v>-1079567.315717401</v>
      </c>
      <c r="H160" s="2">
        <f t="shared" si="82"/>
        <v>5163233.0055026244</v>
      </c>
      <c r="I160" s="2">
        <f t="shared" si="82"/>
        <v>4396135.4368590266</v>
      </c>
      <c r="J160" s="2">
        <f t="shared" si="82"/>
        <v>1825313.1482276954</v>
      </c>
      <c r="K160" s="2">
        <f t="shared" si="82"/>
        <v>7380813.0382320732</v>
      </c>
      <c r="L160" s="2">
        <f t="shared" si="82"/>
        <v>5202193.0073884455</v>
      </c>
      <c r="M160" s="2">
        <f t="shared" si="82"/>
        <v>9417972.4443040024</v>
      </c>
      <c r="N160" s="2">
        <f t="shared" si="82"/>
        <v>11228563.527360976</v>
      </c>
      <c r="O160" s="2">
        <f t="shared" si="82"/>
        <v>11927651.73584689</v>
      </c>
      <c r="P160" s="2">
        <f t="shared" si="82"/>
        <v>11800089.03125252</v>
      </c>
      <c r="Q160" s="2">
        <f t="shared" si="82"/>
        <v>13314321.43048542</v>
      </c>
    </row>
    <row r="161" spans="1:17" hidden="1" x14ac:dyDescent="0.25">
      <c r="A161" s="11" t="s">
        <v>39</v>
      </c>
      <c r="B161" s="2">
        <f t="shared" si="78"/>
        <v>17028391.067928836</v>
      </c>
      <c r="C161" s="2">
        <f>SUM(H161:Q161)</f>
        <v>-3650656.5545648709</v>
      </c>
      <c r="D161" s="15">
        <v>-20679047.622493707</v>
      </c>
      <c r="E161" s="2">
        <f>E154</f>
        <v>465868.66619794443</v>
      </c>
      <c r="F161" s="2">
        <f t="shared" ref="F161:Q161" si="83">F154</f>
        <v>359034.4105652757</v>
      </c>
      <c r="G161" s="2">
        <f t="shared" si="83"/>
        <v>-3605414.684282599</v>
      </c>
      <c r="H161" s="2">
        <f t="shared" si="83"/>
        <v>-868939.74118818343</v>
      </c>
      <c r="I161" s="2">
        <f t="shared" si="83"/>
        <v>-8776806.3230723478</v>
      </c>
      <c r="J161" s="2">
        <f t="shared" si="83"/>
        <v>-6205407.9631655216</v>
      </c>
      <c r="K161" s="2">
        <f t="shared" si="83"/>
        <v>397039.50994080678</v>
      </c>
      <c r="L161" s="2">
        <f t="shared" si="83"/>
        <v>-1785606.7340065949</v>
      </c>
      <c r="M161" s="2">
        <f t="shared" si="83"/>
        <v>1387276.9868800081</v>
      </c>
      <c r="N161" s="2">
        <f t="shared" si="83"/>
        <v>2789593.5649459437</v>
      </c>
      <c r="O161" s="2">
        <f t="shared" si="83"/>
        <v>3154090.5918646418</v>
      </c>
      <c r="P161" s="2">
        <f t="shared" si="83"/>
        <v>2593280.1773404591</v>
      </c>
      <c r="Q161" s="2">
        <f t="shared" si="83"/>
        <v>3664823.3758959174</v>
      </c>
    </row>
    <row r="162" spans="1:17" hidden="1" x14ac:dyDescent="0.25">
      <c r="A162" s="5" t="s">
        <v>58</v>
      </c>
      <c r="D162" s="15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idden="1" x14ac:dyDescent="0.25">
      <c r="A163" s="11" t="s">
        <v>38</v>
      </c>
      <c r="C163" s="2">
        <f>SUM(H163:Q163)</f>
        <v>41297097.838709012</v>
      </c>
      <c r="D163" s="15">
        <v>20245496.823529411</v>
      </c>
      <c r="E163" s="2">
        <f t="shared" ref="E163:Q163" si="84">9/17*SUM(E160:E161)</f>
        <v>2980074.7058823528</v>
      </c>
      <c r="F163" s="2">
        <f t="shared" si="84"/>
        <v>3103306.411764706</v>
      </c>
      <c r="G163" s="2">
        <f t="shared" si="84"/>
        <v>-2480284.588235294</v>
      </c>
      <c r="H163" s="2">
        <f t="shared" si="84"/>
        <v>2273449.3752252925</v>
      </c>
      <c r="I163" s="2">
        <f t="shared" si="84"/>
        <v>-2319178.7044658759</v>
      </c>
      <c r="J163" s="2">
        <f t="shared" si="84"/>
        <v>-2318873.7255553198</v>
      </c>
      <c r="K163" s="2">
        <f t="shared" si="84"/>
        <v>4117686.6431503482</v>
      </c>
      <c r="L163" s="2">
        <f t="shared" si="84"/>
        <v>1808780.9682609797</v>
      </c>
      <c r="M163" s="2">
        <f t="shared" si="84"/>
        <v>5720426.1694503585</v>
      </c>
      <c r="N163" s="2">
        <f t="shared" si="84"/>
        <v>7421377.2841624869</v>
      </c>
      <c r="O163" s="2">
        <f t="shared" si="84"/>
        <v>7984451.820553164</v>
      </c>
      <c r="P163" s="2">
        <f t="shared" si="84"/>
        <v>7620018.9927845187</v>
      </c>
      <c r="Q163" s="2">
        <f t="shared" si="84"/>
        <v>8988959.0151430611</v>
      </c>
    </row>
    <row r="164" spans="1:17" hidden="1" x14ac:dyDescent="0.25">
      <c r="A164" s="11" t="s">
        <v>39</v>
      </c>
      <c r="C164" s="2">
        <f>SUM(H164:Q164)</f>
        <v>36708531.412185788</v>
      </c>
      <c r="D164" s="15">
        <v>17995997.176470589</v>
      </c>
      <c r="E164" s="2">
        <f t="shared" ref="E164:Q164" si="85">8/17*SUM(E160:E161)</f>
        <v>2648955.2941176472</v>
      </c>
      <c r="F164" s="2">
        <f t="shared" si="85"/>
        <v>2758494.588235294</v>
      </c>
      <c r="G164" s="2">
        <f t="shared" si="85"/>
        <v>-2204697.411764706</v>
      </c>
      <c r="H164" s="2">
        <f t="shared" si="85"/>
        <v>2020843.8890891487</v>
      </c>
      <c r="I164" s="2">
        <f t="shared" si="85"/>
        <v>-2061492.1817474454</v>
      </c>
      <c r="J164" s="2">
        <f t="shared" si="85"/>
        <v>-2061221.0893825064</v>
      </c>
      <c r="K164" s="2">
        <f t="shared" si="85"/>
        <v>3660165.9050225317</v>
      </c>
      <c r="L164" s="2">
        <f t="shared" si="85"/>
        <v>1607805.3051208709</v>
      </c>
      <c r="M164" s="2">
        <f t="shared" si="85"/>
        <v>5084823.2617336521</v>
      </c>
      <c r="N164" s="2">
        <f t="shared" si="85"/>
        <v>6596779.8081444325</v>
      </c>
      <c r="O164" s="2">
        <f t="shared" si="85"/>
        <v>7097290.5071583679</v>
      </c>
      <c r="P164" s="2">
        <f t="shared" si="85"/>
        <v>6773350.2158084605</v>
      </c>
      <c r="Q164" s="2">
        <f t="shared" si="85"/>
        <v>7990185.7912382763</v>
      </c>
    </row>
    <row r="165" spans="1:17" hidden="1" x14ac:dyDescent="0.25">
      <c r="A165" s="5" t="s">
        <v>59</v>
      </c>
      <c r="D165" s="15"/>
    </row>
    <row r="166" spans="1:17" hidden="1" x14ac:dyDescent="0.25">
      <c r="A166" s="11" t="s">
        <v>38</v>
      </c>
      <c r="C166" s="2">
        <f>SUM(H166:Q166)</f>
        <v>40359187.966750659</v>
      </c>
      <c r="D166" s="15">
        <v>38675044.798964292</v>
      </c>
      <c r="E166" s="2">
        <f t="shared" ref="E166:Q167" si="86">E160-E163</f>
        <v>2183086.6279197028</v>
      </c>
      <c r="F166" s="2">
        <f t="shared" si="86"/>
        <v>2399460.1776700183</v>
      </c>
      <c r="G166" s="2">
        <f t="shared" si="86"/>
        <v>1400717.272517893</v>
      </c>
      <c r="H166" s="2">
        <f t="shared" si="86"/>
        <v>2889783.6302773319</v>
      </c>
      <c r="I166" s="2">
        <f t="shared" si="86"/>
        <v>6715314.141324902</v>
      </c>
      <c r="J166" s="2">
        <f t="shared" si="86"/>
        <v>4144186.8737830152</v>
      </c>
      <c r="K166" s="2">
        <f t="shared" si="86"/>
        <v>3263126.395081725</v>
      </c>
      <c r="L166" s="2">
        <f t="shared" si="86"/>
        <v>3393412.0391274658</v>
      </c>
      <c r="M166" s="2">
        <f t="shared" si="86"/>
        <v>3697546.274853644</v>
      </c>
      <c r="N166" s="2">
        <f t="shared" si="86"/>
        <v>3807186.2431984888</v>
      </c>
      <c r="O166" s="2">
        <f t="shared" si="86"/>
        <v>3943199.9152937261</v>
      </c>
      <c r="P166" s="2">
        <f t="shared" si="86"/>
        <v>4180070.0384680014</v>
      </c>
      <c r="Q166" s="2">
        <f t="shared" si="86"/>
        <v>4325362.4153423589</v>
      </c>
    </row>
    <row r="167" spans="1:17" hidden="1" x14ac:dyDescent="0.25">
      <c r="A167" s="11" t="s">
        <v>39</v>
      </c>
      <c r="C167" s="2">
        <f>SUM(H167:Q167)</f>
        <v>-40359187.966750659</v>
      </c>
      <c r="D167" s="15">
        <v>-38675044.798964292</v>
      </c>
      <c r="E167" s="2">
        <f t="shared" si="86"/>
        <v>-2183086.6279197028</v>
      </c>
      <c r="F167" s="2">
        <f t="shared" si="86"/>
        <v>-2399460.1776700183</v>
      </c>
      <c r="G167" s="2">
        <f t="shared" si="86"/>
        <v>-1400717.272517893</v>
      </c>
      <c r="H167" s="2">
        <f t="shared" si="86"/>
        <v>-2889783.6302773319</v>
      </c>
      <c r="I167" s="2">
        <f t="shared" si="86"/>
        <v>-6715314.141324902</v>
      </c>
      <c r="J167" s="2">
        <f t="shared" si="86"/>
        <v>-4144186.8737830152</v>
      </c>
      <c r="K167" s="2">
        <f t="shared" si="86"/>
        <v>-3263126.395081725</v>
      </c>
      <c r="L167" s="2">
        <f t="shared" si="86"/>
        <v>-3393412.0391274658</v>
      </c>
      <c r="M167" s="2">
        <f t="shared" si="86"/>
        <v>-3697546.274853644</v>
      </c>
      <c r="N167" s="2">
        <f t="shared" si="86"/>
        <v>-3807186.2431984888</v>
      </c>
      <c r="O167" s="2">
        <f t="shared" si="86"/>
        <v>-3943199.9152937261</v>
      </c>
      <c r="P167" s="2">
        <f t="shared" si="86"/>
        <v>-4180070.0384680014</v>
      </c>
      <c r="Q167" s="2">
        <f t="shared" si="86"/>
        <v>-4325362.4153423589</v>
      </c>
    </row>
    <row r="168" spans="1:17" hidden="1" x14ac:dyDescent="0.25">
      <c r="A168" s="11"/>
      <c r="B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idden="1" x14ac:dyDescent="0.25">
      <c r="A169" s="5"/>
      <c r="B169" s="2"/>
      <c r="C169" s="2"/>
      <c r="D169" s="20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4.4" hidden="1" thickBot="1" x14ac:dyDescent="0.3">
      <c r="A170" s="3" t="s">
        <v>56</v>
      </c>
      <c r="B170" s="22">
        <f t="shared" ref="B170:B182" si="87">C170-D170</f>
        <v>-25830598.013802636</v>
      </c>
      <c r="C170" s="2">
        <f>SUM(H170:Q170)</f>
        <v>21691328.986197364</v>
      </c>
      <c r="D170" s="15">
        <v>47521927</v>
      </c>
      <c r="E170" s="2">
        <f>SUM(E171:E172)</f>
        <v>4403005</v>
      </c>
      <c r="F170" s="2">
        <f t="shared" ref="F170:Q170" si="88">SUM(F171:F172)</f>
        <v>4211871</v>
      </c>
      <c r="G170" s="2">
        <f t="shared" si="88"/>
        <v>3554985</v>
      </c>
      <c r="H170" s="2">
        <f t="shared" si="88"/>
        <v>1695863</v>
      </c>
      <c r="I170" s="2">
        <f t="shared" si="88"/>
        <v>1793505.8239452364</v>
      </c>
      <c r="J170" s="2">
        <f t="shared" si="88"/>
        <v>1885238.3438415513</v>
      </c>
      <c r="K170" s="2">
        <f t="shared" si="88"/>
        <v>1997733.9174561691</v>
      </c>
      <c r="L170" s="2">
        <f t="shared" si="88"/>
        <v>2113218.3809919083</v>
      </c>
      <c r="M170" s="2">
        <f t="shared" si="88"/>
        <v>2193611.7365467073</v>
      </c>
      <c r="N170" s="2">
        <f t="shared" si="88"/>
        <v>2380655.4805906089</v>
      </c>
      <c r="O170" s="2">
        <f t="shared" si="88"/>
        <v>2526581.1417395258</v>
      </c>
      <c r="P170" s="2">
        <f t="shared" si="88"/>
        <v>2473636.1476461054</v>
      </c>
      <c r="Q170" s="2">
        <f t="shared" si="88"/>
        <v>2631285.0134395524</v>
      </c>
    </row>
    <row r="171" spans="1:17" hidden="1" x14ac:dyDescent="0.25">
      <c r="A171" s="5" t="s">
        <v>53</v>
      </c>
      <c r="B171" s="2">
        <f t="shared" si="87"/>
        <v>-19161533.77280831</v>
      </c>
      <c r="C171" s="2">
        <f>SUM(H171:Q171)</f>
        <v>16579350.22719169</v>
      </c>
      <c r="D171" s="15">
        <v>35740884</v>
      </c>
      <c r="E171" s="2">
        <f t="shared" ref="E171:Q171" si="89">E57+E58</f>
        <v>3322378</v>
      </c>
      <c r="F171" s="2">
        <f t="shared" si="89"/>
        <v>3103607</v>
      </c>
      <c r="G171" s="2">
        <f t="shared" si="89"/>
        <v>2791187</v>
      </c>
      <c r="H171" s="2">
        <f t="shared" si="89"/>
        <v>1289561</v>
      </c>
      <c r="I171" s="2">
        <f t="shared" si="89"/>
        <v>1361809.5916266628</v>
      </c>
      <c r="J171" s="2">
        <f t="shared" si="89"/>
        <v>1426561.7090000077</v>
      </c>
      <c r="K171" s="2">
        <f t="shared" si="89"/>
        <v>1510389.3558350157</v>
      </c>
      <c r="L171" s="2">
        <f t="shared" si="89"/>
        <v>1595415.2868475406</v>
      </c>
      <c r="M171" s="2">
        <f t="shared" si="89"/>
        <v>1697498.6384797082</v>
      </c>
      <c r="N171" s="2">
        <f t="shared" si="89"/>
        <v>1850113.5945996055</v>
      </c>
      <c r="O171" s="2">
        <f t="shared" si="89"/>
        <v>1966035.6590338438</v>
      </c>
      <c r="P171" s="2">
        <f t="shared" si="89"/>
        <v>1879987.6495155268</v>
      </c>
      <c r="Q171" s="2">
        <f t="shared" si="89"/>
        <v>2001977.7422537804</v>
      </c>
    </row>
    <row r="172" spans="1:17" hidden="1" x14ac:dyDescent="0.25">
      <c r="A172" s="5" t="s">
        <v>54</v>
      </c>
      <c r="B172" s="2">
        <f t="shared" si="87"/>
        <v>-6669064.2409943268</v>
      </c>
      <c r="C172" s="2">
        <f>SUM(H172:Q172)</f>
        <v>5111978.7590056732</v>
      </c>
      <c r="D172" s="15">
        <v>11781043</v>
      </c>
      <c r="E172" s="2">
        <f t="shared" ref="E172:Q172" si="90">E62+E63</f>
        <v>1080627</v>
      </c>
      <c r="F172" s="2">
        <f t="shared" si="90"/>
        <v>1108264</v>
      </c>
      <c r="G172" s="2">
        <f t="shared" si="90"/>
        <v>763798</v>
      </c>
      <c r="H172" s="2">
        <f t="shared" si="90"/>
        <v>406302</v>
      </c>
      <c r="I172" s="2">
        <f t="shared" si="90"/>
        <v>431696.23231857375</v>
      </c>
      <c r="J172" s="2">
        <f t="shared" si="90"/>
        <v>458676.63484154362</v>
      </c>
      <c r="K172" s="2">
        <f t="shared" si="90"/>
        <v>487344.56162115338</v>
      </c>
      <c r="L172" s="2">
        <f t="shared" si="90"/>
        <v>517803.09414436779</v>
      </c>
      <c r="M172" s="2">
        <f t="shared" si="90"/>
        <v>496113.09806699911</v>
      </c>
      <c r="N172" s="2">
        <f t="shared" si="90"/>
        <v>530541.8859910036</v>
      </c>
      <c r="O172" s="2">
        <f t="shared" si="90"/>
        <v>560545.48270568228</v>
      </c>
      <c r="P172" s="2">
        <f t="shared" si="90"/>
        <v>593648.49813057866</v>
      </c>
      <c r="Q172" s="2">
        <f t="shared" si="90"/>
        <v>629307.27118577191</v>
      </c>
    </row>
    <row r="173" spans="1:17" hidden="1" x14ac:dyDescent="0.25">
      <c r="A173" s="5" t="s">
        <v>57</v>
      </c>
      <c r="B173" s="2"/>
    </row>
    <row r="174" spans="1:17" hidden="1" x14ac:dyDescent="0.25">
      <c r="A174" s="11" t="s">
        <v>38</v>
      </c>
      <c r="B174" s="2">
        <f t="shared" si="87"/>
        <v>-19984763</v>
      </c>
      <c r="C174" s="2">
        <f>SUM(H174:Q174)</f>
        <v>0</v>
      </c>
      <c r="D174" s="15">
        <v>19984763</v>
      </c>
      <c r="E174" s="2">
        <f t="shared" ref="E174:Q174" si="91">MIN((E57+E62),MAX(E153,0))</f>
        <v>2032832</v>
      </c>
      <c r="F174" s="2">
        <f t="shared" si="91"/>
        <v>1563877</v>
      </c>
      <c r="G174" s="2">
        <f t="shared" si="91"/>
        <v>2065807</v>
      </c>
      <c r="H174" s="2">
        <f t="shared" si="91"/>
        <v>0</v>
      </c>
      <c r="I174" s="2">
        <f t="shared" si="91"/>
        <v>0</v>
      </c>
      <c r="J174" s="2">
        <f t="shared" si="91"/>
        <v>0</v>
      </c>
      <c r="K174" s="2">
        <f t="shared" si="91"/>
        <v>0</v>
      </c>
      <c r="L174" s="2">
        <f t="shared" si="91"/>
        <v>0</v>
      </c>
      <c r="M174" s="2">
        <f t="shared" si="91"/>
        <v>0</v>
      </c>
      <c r="N174" s="2">
        <f t="shared" si="91"/>
        <v>0</v>
      </c>
      <c r="O174" s="2">
        <f t="shared" si="91"/>
        <v>0</v>
      </c>
      <c r="P174" s="2">
        <f t="shared" si="91"/>
        <v>0</v>
      </c>
      <c r="Q174" s="2">
        <f t="shared" si="91"/>
        <v>0</v>
      </c>
    </row>
    <row r="175" spans="1:17" hidden="1" x14ac:dyDescent="0.25">
      <c r="A175" s="11" t="s">
        <v>39</v>
      </c>
      <c r="B175" s="2"/>
      <c r="C175" s="2">
        <f>SUM(H175:Q175)</f>
        <v>0</v>
      </c>
      <c r="D175" s="15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</row>
    <row r="176" spans="1:17" hidden="1" x14ac:dyDescent="0.25">
      <c r="A176" s="11" t="s">
        <v>75</v>
      </c>
      <c r="B176" s="2">
        <f t="shared" si="87"/>
        <v>-5845835.0138026364</v>
      </c>
      <c r="C176" s="2">
        <f>SUM(H176:Q176)</f>
        <v>21691328.986197364</v>
      </c>
      <c r="D176" s="15">
        <v>27537164</v>
      </c>
      <c r="E176" s="2">
        <f t="shared" ref="E176:Q176" si="92">E58+E63</f>
        <v>2370173</v>
      </c>
      <c r="F176" s="2">
        <f t="shared" si="92"/>
        <v>2647994</v>
      </c>
      <c r="G176" s="2">
        <f t="shared" si="92"/>
        <v>1489178</v>
      </c>
      <c r="H176" s="2">
        <f t="shared" si="92"/>
        <v>1695863</v>
      </c>
      <c r="I176" s="2">
        <f t="shared" si="92"/>
        <v>1793505.8239452364</v>
      </c>
      <c r="J176" s="2">
        <f t="shared" si="92"/>
        <v>1885238.3438415513</v>
      </c>
      <c r="K176" s="2">
        <f t="shared" si="92"/>
        <v>1997733.9174561691</v>
      </c>
      <c r="L176" s="2">
        <f t="shared" si="92"/>
        <v>2113218.3809919083</v>
      </c>
      <c r="M176" s="2">
        <f t="shared" si="92"/>
        <v>2193611.7365467073</v>
      </c>
      <c r="N176" s="2">
        <f t="shared" si="92"/>
        <v>2380655.4805906089</v>
      </c>
      <c r="O176" s="2">
        <f t="shared" si="92"/>
        <v>2526581.1417395258</v>
      </c>
      <c r="P176" s="2">
        <f t="shared" si="92"/>
        <v>2473636.1476461054</v>
      </c>
      <c r="Q176" s="2">
        <f t="shared" si="92"/>
        <v>2631285.0134395524</v>
      </c>
    </row>
    <row r="177" spans="1:17" hidden="1" x14ac:dyDescent="0.25">
      <c r="A177" s="5" t="s">
        <v>58</v>
      </c>
      <c r="B177" s="2"/>
    </row>
    <row r="178" spans="1:17" hidden="1" x14ac:dyDescent="0.25">
      <c r="A178" s="11" t="s">
        <v>38</v>
      </c>
      <c r="B178" s="2">
        <f t="shared" si="87"/>
        <v>-10580168.647058822</v>
      </c>
      <c r="C178" s="2">
        <f>SUM(H178:Q178)</f>
        <v>0</v>
      </c>
      <c r="D178" s="15">
        <v>10580168.647058822</v>
      </c>
      <c r="E178" s="2">
        <f>9/17*SUM(E174:E175)</f>
        <v>1076205.1764705882</v>
      </c>
      <c r="F178" s="2">
        <f t="shared" ref="F178:Q178" si="93">9/17*SUM(F174:F175)</f>
        <v>827934.8823529412</v>
      </c>
      <c r="G178" s="2">
        <f t="shared" si="93"/>
        <v>1093662.5294117648</v>
      </c>
      <c r="H178" s="2">
        <f t="shared" si="93"/>
        <v>0</v>
      </c>
      <c r="I178" s="2">
        <f t="shared" si="93"/>
        <v>0</v>
      </c>
      <c r="J178" s="2">
        <f t="shared" si="93"/>
        <v>0</v>
      </c>
      <c r="K178" s="2">
        <f t="shared" si="93"/>
        <v>0</v>
      </c>
      <c r="L178" s="2">
        <f t="shared" si="93"/>
        <v>0</v>
      </c>
      <c r="M178" s="2">
        <f t="shared" si="93"/>
        <v>0</v>
      </c>
      <c r="N178" s="2">
        <f t="shared" si="93"/>
        <v>0</v>
      </c>
      <c r="O178" s="2">
        <f t="shared" si="93"/>
        <v>0</v>
      </c>
      <c r="P178" s="2">
        <f t="shared" si="93"/>
        <v>0</v>
      </c>
      <c r="Q178" s="2">
        <f t="shared" si="93"/>
        <v>0</v>
      </c>
    </row>
    <row r="179" spans="1:17" hidden="1" x14ac:dyDescent="0.25">
      <c r="A179" s="11" t="s">
        <v>39</v>
      </c>
      <c r="B179" s="2">
        <f t="shared" si="87"/>
        <v>-9404594.3529411759</v>
      </c>
      <c r="C179" s="2">
        <f>SUM(H179:Q179)</f>
        <v>0</v>
      </c>
      <c r="D179" s="15">
        <v>9404594.3529411759</v>
      </c>
      <c r="E179" s="2">
        <f>8/17*SUM(E174:E175)</f>
        <v>956626.82352941181</v>
      </c>
      <c r="F179" s="2">
        <f t="shared" ref="F179:Q179" si="94">8/17*SUM(F174:F175)</f>
        <v>735942.1176470588</v>
      </c>
      <c r="G179" s="2">
        <f t="shared" si="94"/>
        <v>972144.4705882353</v>
      </c>
      <c r="H179" s="2">
        <f t="shared" si="94"/>
        <v>0</v>
      </c>
      <c r="I179" s="2">
        <f t="shared" si="94"/>
        <v>0</v>
      </c>
      <c r="J179" s="2">
        <f t="shared" si="94"/>
        <v>0</v>
      </c>
      <c r="K179" s="2">
        <f t="shared" si="94"/>
        <v>0</v>
      </c>
      <c r="L179" s="2">
        <f t="shared" si="94"/>
        <v>0</v>
      </c>
      <c r="M179" s="2">
        <f t="shared" si="94"/>
        <v>0</v>
      </c>
      <c r="N179" s="2">
        <f t="shared" si="94"/>
        <v>0</v>
      </c>
      <c r="O179" s="2">
        <f t="shared" si="94"/>
        <v>0</v>
      </c>
      <c r="P179" s="2">
        <f t="shared" si="94"/>
        <v>0</v>
      </c>
      <c r="Q179" s="2">
        <f t="shared" si="94"/>
        <v>0</v>
      </c>
    </row>
    <row r="180" spans="1:17" hidden="1" x14ac:dyDescent="0.25">
      <c r="A180" s="5" t="s">
        <v>59</v>
      </c>
      <c r="B180" s="2"/>
      <c r="D180" s="15"/>
    </row>
    <row r="181" spans="1:17" hidden="1" x14ac:dyDescent="0.25">
      <c r="A181" s="11" t="s">
        <v>38</v>
      </c>
      <c r="B181" s="2">
        <f t="shared" si="87"/>
        <v>-9404594.3529411759</v>
      </c>
      <c r="C181" s="2">
        <f>SUM(H181:Q181)</f>
        <v>0</v>
      </c>
      <c r="D181" s="15">
        <v>9404594.3529411759</v>
      </c>
      <c r="E181" s="2">
        <f>E174-E178</f>
        <v>956626.82352941181</v>
      </c>
      <c r="F181" s="2">
        <f t="shared" ref="F181:Q182" si="95">F174-F178</f>
        <v>735942.1176470588</v>
      </c>
      <c r="G181" s="2">
        <f t="shared" si="95"/>
        <v>972144.47058823518</v>
      </c>
      <c r="H181" s="2">
        <f t="shared" si="95"/>
        <v>0</v>
      </c>
      <c r="I181" s="2">
        <f t="shared" si="95"/>
        <v>0</v>
      </c>
      <c r="J181" s="2">
        <f t="shared" si="95"/>
        <v>0</v>
      </c>
      <c r="K181" s="2">
        <f t="shared" si="95"/>
        <v>0</v>
      </c>
      <c r="L181" s="2">
        <f t="shared" si="95"/>
        <v>0</v>
      </c>
      <c r="M181" s="2">
        <f t="shared" si="95"/>
        <v>0</v>
      </c>
      <c r="N181" s="2">
        <f t="shared" si="95"/>
        <v>0</v>
      </c>
      <c r="O181" s="2">
        <f t="shared" si="95"/>
        <v>0</v>
      </c>
      <c r="P181" s="2">
        <f t="shared" si="95"/>
        <v>0</v>
      </c>
      <c r="Q181" s="2">
        <f t="shared" si="95"/>
        <v>0</v>
      </c>
    </row>
    <row r="182" spans="1:17" hidden="1" x14ac:dyDescent="0.25">
      <c r="A182" s="11" t="s">
        <v>39</v>
      </c>
      <c r="B182" s="2">
        <f t="shared" si="87"/>
        <v>9404594.3529411759</v>
      </c>
      <c r="C182" s="2">
        <f>SUM(H182:Q182)</f>
        <v>0</v>
      </c>
      <c r="D182" s="15">
        <v>-9404594.3529411759</v>
      </c>
      <c r="E182" s="2">
        <f>E175-E179</f>
        <v>-956626.82352941181</v>
      </c>
      <c r="F182" s="2">
        <f t="shared" si="95"/>
        <v>-735942.1176470588</v>
      </c>
      <c r="G182" s="2">
        <f t="shared" si="95"/>
        <v>-972144.4705882353</v>
      </c>
      <c r="H182" s="2">
        <f t="shared" si="95"/>
        <v>0</v>
      </c>
      <c r="I182" s="2">
        <f t="shared" si="95"/>
        <v>0</v>
      </c>
      <c r="J182" s="2">
        <f t="shared" si="95"/>
        <v>0</v>
      </c>
      <c r="K182" s="2">
        <f t="shared" si="95"/>
        <v>0</v>
      </c>
      <c r="L182" s="2">
        <f t="shared" si="95"/>
        <v>0</v>
      </c>
      <c r="M182" s="2">
        <f t="shared" si="95"/>
        <v>0</v>
      </c>
      <c r="N182" s="2">
        <f t="shared" si="95"/>
        <v>0</v>
      </c>
      <c r="O182" s="2">
        <f t="shared" si="95"/>
        <v>0</v>
      </c>
      <c r="P182" s="2">
        <f t="shared" si="95"/>
        <v>0</v>
      </c>
      <c r="Q182" s="2">
        <f t="shared" si="95"/>
        <v>0</v>
      </c>
    </row>
  </sheetData>
  <pageMargins left="0.45" right="0.45" top="0.5" bottom="0.5" header="0.3" footer="0.3"/>
  <pageSetup scale="54" fitToHeight="2" orientation="landscape" horizontalDpi="1200" verticalDpi="1200" r:id="rId1"/>
  <rowBreaks count="1" manualBreakCount="1">
    <brk id="65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04158-2F17-4585-8EEE-8B4AA817B14A}">
  <dimension ref="A1:Q182"/>
  <sheetViews>
    <sheetView zoomScaleNormal="100" workbookViewId="0">
      <pane xSplit="2" ySplit="15" topLeftCell="C66" activePane="bottomRight" state="frozen"/>
      <selection pane="topRight" activeCell="C1" sqref="C1"/>
      <selection pane="bottomLeft" activeCell="A16" sqref="A16"/>
      <selection pane="bottomRight"/>
    </sheetView>
  </sheetViews>
  <sheetFormatPr defaultRowHeight="13.8" x14ac:dyDescent="0.25"/>
  <cols>
    <col min="1" max="1" width="43.69921875" customWidth="1"/>
    <col min="2" max="2" width="12.69921875" customWidth="1"/>
    <col min="3" max="4" width="12.5" customWidth="1"/>
    <col min="5" max="5" width="10.3984375" customWidth="1"/>
    <col min="6" max="6" width="11.09765625" customWidth="1"/>
    <col min="7" max="7" width="12.09765625" customWidth="1"/>
    <col min="8" max="17" width="10.3984375" customWidth="1"/>
  </cols>
  <sheetData>
    <row r="1" spans="1:17" x14ac:dyDescent="0.25">
      <c r="A1" t="s">
        <v>63</v>
      </c>
    </row>
    <row r="2" spans="1:17" x14ac:dyDescent="0.25">
      <c r="A2" t="s">
        <v>64</v>
      </c>
      <c r="G2" s="8" t="s">
        <v>77</v>
      </c>
    </row>
    <row r="3" spans="1:17" x14ac:dyDescent="0.25">
      <c r="A3" s="30" t="s">
        <v>83</v>
      </c>
      <c r="B3" s="21" t="s">
        <v>76</v>
      </c>
      <c r="C3" s="21" t="s">
        <v>80</v>
      </c>
      <c r="E3" s="13" t="s">
        <v>65</v>
      </c>
      <c r="F3" s="6">
        <f>(Q17/H17)^(1/9)-1</f>
        <v>3.5000001095475408E-2</v>
      </c>
      <c r="G3" s="8" t="s">
        <v>78</v>
      </c>
    </row>
    <row r="4" spans="1:17" x14ac:dyDescent="0.25">
      <c r="A4" s="30" t="s">
        <v>121</v>
      </c>
      <c r="B4" s="17">
        <v>1.84E-2</v>
      </c>
      <c r="C4" s="17">
        <v>0</v>
      </c>
      <c r="E4" s="13" t="s">
        <v>67</v>
      </c>
      <c r="F4" s="17">
        <v>0</v>
      </c>
      <c r="G4" s="2">
        <f>C17-C18-C20-G5</f>
        <v>0</v>
      </c>
      <c r="H4" s="16">
        <f>(1+$F$4)</f>
        <v>1</v>
      </c>
      <c r="I4" s="16">
        <f t="shared" ref="I4:Q4" si="0">H4*(1+$F$4)</f>
        <v>1</v>
      </c>
      <c r="J4" s="16">
        <f t="shared" si="0"/>
        <v>1</v>
      </c>
      <c r="K4" s="16">
        <f t="shared" si="0"/>
        <v>1</v>
      </c>
      <c r="L4" s="16">
        <f t="shared" si="0"/>
        <v>1</v>
      </c>
      <c r="M4" s="16">
        <f t="shared" si="0"/>
        <v>1</v>
      </c>
      <c r="N4" s="16">
        <f t="shared" si="0"/>
        <v>1</v>
      </c>
      <c r="O4" s="16">
        <f t="shared" si="0"/>
        <v>1</v>
      </c>
      <c r="P4" s="16">
        <f t="shared" si="0"/>
        <v>1</v>
      </c>
      <c r="Q4" s="16">
        <f t="shared" si="0"/>
        <v>1</v>
      </c>
    </row>
    <row r="5" spans="1:17" x14ac:dyDescent="0.25">
      <c r="A5" s="37" t="s">
        <v>119</v>
      </c>
      <c r="B5" s="17">
        <v>0.38381999999999999</v>
      </c>
      <c r="C5" s="17">
        <v>0.31440008800000002</v>
      </c>
      <c r="E5" s="13" t="s">
        <v>66</v>
      </c>
      <c r="F5" s="17">
        <v>0</v>
      </c>
      <c r="G5" s="2">
        <f>-SUM(H19:Q19)*F5</f>
        <v>0</v>
      </c>
    </row>
    <row r="6" spans="1:17" x14ac:dyDescent="0.25">
      <c r="A6" s="30" t="s">
        <v>122</v>
      </c>
      <c r="B6" s="19">
        <v>6</v>
      </c>
      <c r="C6" s="19">
        <v>6</v>
      </c>
      <c r="E6" s="13" t="s">
        <v>73</v>
      </c>
      <c r="F6" s="19">
        <v>6</v>
      </c>
      <c r="G6" s="2">
        <f>SUM(H38:Q38)-SUM(H39:Q39)</f>
        <v>0</v>
      </c>
    </row>
    <row r="7" spans="1:17" x14ac:dyDescent="0.25">
      <c r="B7" s="19">
        <v>30</v>
      </c>
      <c r="C7" s="19">
        <v>30</v>
      </c>
      <c r="E7" s="13" t="s">
        <v>72</v>
      </c>
      <c r="F7" s="19">
        <v>30</v>
      </c>
      <c r="G7" s="2">
        <f>SUM(H40:Q40)-SUM(H41:Q41)</f>
        <v>19779372.2508948</v>
      </c>
    </row>
    <row r="8" spans="1:17" x14ac:dyDescent="0.25">
      <c r="B8" s="17">
        <v>1</v>
      </c>
      <c r="C8" s="17">
        <v>1</v>
      </c>
      <c r="E8" s="13" t="s">
        <v>74</v>
      </c>
      <c r="F8" s="17">
        <v>1</v>
      </c>
      <c r="G8" s="2">
        <f>SUM(H27:Q27)-SUM(H26:Q26)</f>
        <v>14888563</v>
      </c>
    </row>
    <row r="9" spans="1:17" ht="14.4" thickBot="1" x14ac:dyDescent="0.3">
      <c r="B9" s="17">
        <v>1</v>
      </c>
      <c r="C9" s="17">
        <v>1</v>
      </c>
      <c r="E9" s="13" t="s">
        <v>68</v>
      </c>
      <c r="F9" s="17">
        <v>1</v>
      </c>
      <c r="G9" s="2">
        <f>SUM(H29:Q29)-SUM(H28:Q28)</f>
        <v>5096200</v>
      </c>
    </row>
    <row r="10" spans="1:17" ht="14.4" thickBot="1" x14ac:dyDescent="0.3">
      <c r="B10" s="17">
        <v>1</v>
      </c>
      <c r="C10" s="17">
        <v>1</v>
      </c>
      <c r="E10" s="13" t="s">
        <v>71</v>
      </c>
      <c r="F10" s="29">
        <v>1</v>
      </c>
      <c r="G10" s="24">
        <f>SUM(H50:Q50)-SUM(H49:Q49)</f>
        <v>11100000</v>
      </c>
    </row>
    <row r="11" spans="1:17" x14ac:dyDescent="0.25">
      <c r="F11" s="13" t="s">
        <v>79</v>
      </c>
      <c r="G11" s="2">
        <f>SUM(G4:G10)</f>
        <v>50864135.2508948</v>
      </c>
    </row>
    <row r="13" spans="1:17" x14ac:dyDescent="0.25">
      <c r="B13" s="8"/>
      <c r="C13" s="8" t="s">
        <v>60</v>
      </c>
      <c r="G13" s="10" t="s">
        <v>50</v>
      </c>
      <c r="H13" s="10" t="s">
        <v>50</v>
      </c>
      <c r="I13" s="10" t="s">
        <v>50</v>
      </c>
      <c r="J13" s="10" t="s">
        <v>50</v>
      </c>
      <c r="K13" s="10" t="s">
        <v>50</v>
      </c>
      <c r="L13" s="10" t="s">
        <v>50</v>
      </c>
      <c r="M13" s="10" t="s">
        <v>50</v>
      </c>
      <c r="N13" s="10" t="s">
        <v>50</v>
      </c>
      <c r="O13" s="10" t="s">
        <v>50</v>
      </c>
      <c r="P13" s="10" t="s">
        <v>50</v>
      </c>
      <c r="Q13" s="10" t="s">
        <v>50</v>
      </c>
    </row>
    <row r="14" spans="1:17" x14ac:dyDescent="0.25">
      <c r="B14" s="8"/>
      <c r="C14" s="8" t="s">
        <v>61</v>
      </c>
      <c r="D14" s="20"/>
      <c r="E14" s="1" t="s">
        <v>1</v>
      </c>
      <c r="F14" s="1" t="s">
        <v>2</v>
      </c>
      <c r="G14" s="8" t="s">
        <v>3</v>
      </c>
      <c r="H14" s="8" t="s">
        <v>4</v>
      </c>
      <c r="I14" s="8" t="s">
        <v>5</v>
      </c>
      <c r="J14" s="8" t="s">
        <v>6</v>
      </c>
      <c r="K14" s="8" t="s">
        <v>7</v>
      </c>
      <c r="L14" s="8" t="s">
        <v>8</v>
      </c>
      <c r="M14" s="8" t="s">
        <v>9</v>
      </c>
      <c r="N14" s="8" t="s">
        <v>10</v>
      </c>
      <c r="O14" s="8" t="s">
        <v>11</v>
      </c>
      <c r="P14" s="8" t="s">
        <v>12</v>
      </c>
      <c r="Q14" s="8" t="s">
        <v>13</v>
      </c>
    </row>
    <row r="15" spans="1:17" x14ac:dyDescent="0.25">
      <c r="C15" s="9" t="s">
        <v>62</v>
      </c>
    </row>
    <row r="16" spans="1:17" x14ac:dyDescent="0.25">
      <c r="A16" t="s">
        <v>0</v>
      </c>
      <c r="C16" s="2">
        <f>SUM(H16:Q16)</f>
        <v>462527280</v>
      </c>
      <c r="E16" s="2">
        <f>E17+E22</f>
        <v>36004024</v>
      </c>
      <c r="F16" s="2">
        <f t="shared" ref="F16:L16" si="1">F17+F22</f>
        <v>38160150</v>
      </c>
      <c r="G16" s="2">
        <f t="shared" si="1"/>
        <v>39766378</v>
      </c>
      <c r="H16" s="2">
        <f t="shared" si="1"/>
        <v>40051327</v>
      </c>
      <c r="I16" s="2">
        <f t="shared" si="1"/>
        <v>41032269</v>
      </c>
      <c r="J16" s="2">
        <f t="shared" si="1"/>
        <v>42275602</v>
      </c>
      <c r="K16" s="2">
        <f t="shared" si="1"/>
        <v>43571249</v>
      </c>
      <c r="L16" s="2">
        <f t="shared" si="1"/>
        <v>45093704</v>
      </c>
      <c r="M16" s="2">
        <f>M17+M22</f>
        <v>46605009</v>
      </c>
      <c r="N16" s="2">
        <f t="shared" ref="N16:Q16" si="2">N17+N22</f>
        <v>48275792</v>
      </c>
      <c r="O16" s="2">
        <f t="shared" si="2"/>
        <v>50032413</v>
      </c>
      <c r="P16" s="2">
        <f t="shared" si="2"/>
        <v>51858519</v>
      </c>
      <c r="Q16" s="2">
        <f t="shared" si="2"/>
        <v>53731396</v>
      </c>
    </row>
    <row r="17" spans="1:17" x14ac:dyDescent="0.25">
      <c r="A17" t="s">
        <v>14</v>
      </c>
      <c r="B17" s="2"/>
      <c r="C17" s="2">
        <f>SUM(H17:Q17)</f>
        <v>428189422</v>
      </c>
      <c r="E17" s="2">
        <f>E18+E20</f>
        <v>32804469</v>
      </c>
      <c r="F17" s="2">
        <f>F18+F20</f>
        <v>33950127</v>
      </c>
      <c r="G17" s="2">
        <f t="shared" ref="G17:Q17" si="3">G18+G20</f>
        <v>35197184</v>
      </c>
      <c r="H17" s="2">
        <f t="shared" si="3"/>
        <v>36499452</v>
      </c>
      <c r="I17" s="2">
        <f t="shared" si="3"/>
        <v>37776933</v>
      </c>
      <c r="J17" s="2">
        <f t="shared" si="3"/>
        <v>39099125</v>
      </c>
      <c r="K17" s="2">
        <f t="shared" si="3"/>
        <v>40467595</v>
      </c>
      <c r="L17" s="2">
        <f t="shared" si="3"/>
        <v>41883961</v>
      </c>
      <c r="M17" s="2">
        <f t="shared" si="3"/>
        <v>43349899</v>
      </c>
      <c r="N17" s="2">
        <f t="shared" si="3"/>
        <v>44867146</v>
      </c>
      <c r="O17" s="2">
        <f t="shared" si="3"/>
        <v>46437496</v>
      </c>
      <c r="P17" s="2">
        <f t="shared" si="3"/>
        <v>48062808</v>
      </c>
      <c r="Q17" s="2">
        <f t="shared" si="3"/>
        <v>49745007</v>
      </c>
    </row>
    <row r="18" spans="1:17" x14ac:dyDescent="0.25">
      <c r="A18" s="5" t="s">
        <v>38</v>
      </c>
      <c r="B18" s="2"/>
      <c r="C18" s="2">
        <f>SUM(H18:Q18)</f>
        <v>283414771.95979822</v>
      </c>
      <c r="E18" s="2">
        <f t="shared" ref="E18:F18" si="4">E19</f>
        <v>21738379.833028864</v>
      </c>
      <c r="F18" s="2">
        <f t="shared" si="4"/>
        <v>22471287.255926628</v>
      </c>
      <c r="G18" s="2">
        <f>G19</f>
        <v>23296703.198303338</v>
      </c>
      <c r="H18" s="2">
        <f>H19*H$4*(1-$F$5)</f>
        <v>24158662.810772568</v>
      </c>
      <c r="I18" s="2">
        <f t="shared" ref="I18:Q18" si="5">I19*I$4*(1-$F$5)</f>
        <v>25004216.128290005</v>
      </c>
      <c r="J18" s="2">
        <f t="shared" si="5"/>
        <v>25879363.25924148</v>
      </c>
      <c r="K18" s="2">
        <f t="shared" si="5"/>
        <v>26785141.386996876</v>
      </c>
      <c r="L18" s="2">
        <f t="shared" si="5"/>
        <v>27722621.451372709</v>
      </c>
      <c r="M18" s="2">
        <f t="shared" si="5"/>
        <v>28692912.781869899</v>
      </c>
      <c r="N18" s="2">
        <f t="shared" si="5"/>
        <v>29697165.08334709</v>
      </c>
      <c r="O18" s="2">
        <f t="shared" si="5"/>
        <v>30736565.788456216</v>
      </c>
      <c r="P18" s="2">
        <f t="shared" si="5"/>
        <v>31812345.352771383</v>
      </c>
      <c r="Q18" s="2">
        <f t="shared" si="5"/>
        <v>32925777.916679982</v>
      </c>
    </row>
    <row r="19" spans="1:17" x14ac:dyDescent="0.25">
      <c r="A19" s="11" t="s">
        <v>69</v>
      </c>
      <c r="B19" s="2"/>
      <c r="C19" s="2"/>
      <c r="E19" s="15">
        <v>21738379.833028864</v>
      </c>
      <c r="F19" s="15">
        <v>22471287.255926628</v>
      </c>
      <c r="G19" s="15">
        <v>23296703.198303338</v>
      </c>
      <c r="H19" s="15">
        <v>24158662.810772568</v>
      </c>
      <c r="I19" s="15">
        <v>25004216.128290005</v>
      </c>
      <c r="J19" s="15">
        <v>25879363.25924148</v>
      </c>
      <c r="K19" s="15">
        <v>26785141.386996876</v>
      </c>
      <c r="L19" s="15">
        <v>27722621.451372709</v>
      </c>
      <c r="M19" s="15">
        <v>28692912.781869899</v>
      </c>
      <c r="N19" s="15">
        <v>29697165.08334709</v>
      </c>
      <c r="O19" s="15">
        <v>30736565.788456216</v>
      </c>
      <c r="P19" s="15">
        <v>31812345.352771383</v>
      </c>
      <c r="Q19" s="15">
        <v>32925777.916679982</v>
      </c>
    </row>
    <row r="20" spans="1:17" x14ac:dyDescent="0.25">
      <c r="A20" s="5" t="s">
        <v>39</v>
      </c>
      <c r="B20" s="2"/>
      <c r="C20" s="2">
        <f>SUM(H20:Q20)</f>
        <v>144774650.04020178</v>
      </c>
      <c r="E20" s="2">
        <f t="shared" ref="E20:F20" si="6">E21</f>
        <v>11066089.166971136</v>
      </c>
      <c r="F20" s="2">
        <f t="shared" si="6"/>
        <v>11478839.744073372</v>
      </c>
      <c r="G20" s="2">
        <f>G21</f>
        <v>11900480.801696662</v>
      </c>
      <c r="H20" s="2">
        <f>H21*H$4</f>
        <v>12340789.189227432</v>
      </c>
      <c r="I20" s="2">
        <f t="shared" ref="I20:Q20" si="7">I21*I$4</f>
        <v>12772716.871709995</v>
      </c>
      <c r="J20" s="2">
        <f t="shared" si="7"/>
        <v>13219761.74075852</v>
      </c>
      <c r="K20" s="2">
        <f t="shared" si="7"/>
        <v>13682453.613003124</v>
      </c>
      <c r="L20" s="2">
        <f t="shared" si="7"/>
        <v>14161339.548627291</v>
      </c>
      <c r="M20" s="2">
        <f t="shared" si="7"/>
        <v>14656986.218130101</v>
      </c>
      <c r="N20" s="2">
        <f t="shared" si="7"/>
        <v>15169980.91665291</v>
      </c>
      <c r="O20" s="2">
        <f t="shared" si="7"/>
        <v>15700930.211543784</v>
      </c>
      <c r="P20" s="2">
        <f t="shared" si="7"/>
        <v>16250462.647228617</v>
      </c>
      <c r="Q20" s="2">
        <f t="shared" si="7"/>
        <v>16819229.083320018</v>
      </c>
    </row>
    <row r="21" spans="1:17" x14ac:dyDescent="0.25">
      <c r="A21" s="11" t="s">
        <v>69</v>
      </c>
      <c r="B21" s="2"/>
      <c r="C21" s="2"/>
      <c r="E21" s="15">
        <v>11066089.166971136</v>
      </c>
      <c r="F21" s="15">
        <v>11478839.744073372</v>
      </c>
      <c r="G21" s="15">
        <v>11900480.801696662</v>
      </c>
      <c r="H21" s="15">
        <v>12340789.189227432</v>
      </c>
      <c r="I21" s="15">
        <v>12772716.871709995</v>
      </c>
      <c r="J21" s="15">
        <v>13219761.74075852</v>
      </c>
      <c r="K21" s="15">
        <v>13682453.613003124</v>
      </c>
      <c r="L21" s="15">
        <v>14161339.548627291</v>
      </c>
      <c r="M21" s="15">
        <v>14656986.218130101</v>
      </c>
      <c r="N21" s="15">
        <v>15169980.91665291</v>
      </c>
      <c r="O21" s="15">
        <v>15700930.211543784</v>
      </c>
      <c r="P21" s="15">
        <v>16250462.647228617</v>
      </c>
      <c r="Q21" s="15">
        <v>16819229.083320018</v>
      </c>
    </row>
    <row r="22" spans="1:17" x14ac:dyDescent="0.25">
      <c r="A22" t="s">
        <v>15</v>
      </c>
      <c r="B22" s="2"/>
      <c r="C22" s="2">
        <f t="shared" ref="C22" si="8">SUM(H22:Q22)</f>
        <v>34337858</v>
      </c>
      <c r="E22" s="15">
        <v>3199555</v>
      </c>
      <c r="F22" s="15">
        <v>4210023</v>
      </c>
      <c r="G22" s="15">
        <v>4569194</v>
      </c>
      <c r="H22" s="15">
        <v>3551875</v>
      </c>
      <c r="I22" s="15">
        <v>3255336</v>
      </c>
      <c r="J22" s="15">
        <v>3176477</v>
      </c>
      <c r="K22" s="15">
        <v>3103654</v>
      </c>
      <c r="L22" s="15">
        <v>3209743</v>
      </c>
      <c r="M22" s="15">
        <v>3255110</v>
      </c>
      <c r="N22" s="15">
        <v>3408646</v>
      </c>
      <c r="O22" s="15">
        <v>3594917</v>
      </c>
      <c r="P22" s="15">
        <v>3795711</v>
      </c>
      <c r="Q22" s="15">
        <v>3986389</v>
      </c>
    </row>
    <row r="23" spans="1:17" x14ac:dyDescent="0.25">
      <c r="B23" s="2"/>
      <c r="C23" s="2"/>
    </row>
    <row r="24" spans="1:17" x14ac:dyDescent="0.25">
      <c r="A24" t="s">
        <v>18</v>
      </c>
      <c r="B24" s="2"/>
      <c r="C24" s="2">
        <f t="shared" ref="C24:C32" si="9">SUM(H24:Q24)</f>
        <v>379718442</v>
      </c>
      <c r="E24" s="2">
        <f>E25+E26+E28</f>
        <v>30410672</v>
      </c>
      <c r="F24" s="2">
        <f t="shared" ref="F24:Q24" si="10">F25+F26+F28</f>
        <v>32775257</v>
      </c>
      <c r="G24" s="2">
        <f t="shared" si="10"/>
        <v>35912287</v>
      </c>
      <c r="H24" s="2">
        <f t="shared" si="10"/>
        <v>36522886</v>
      </c>
      <c r="I24" s="2">
        <f t="shared" si="10"/>
        <v>37965449</v>
      </c>
      <c r="J24" s="2">
        <f t="shared" si="10"/>
        <v>39225274</v>
      </c>
      <c r="K24" s="2">
        <f t="shared" si="10"/>
        <v>38417614</v>
      </c>
      <c r="L24" s="2">
        <f t="shared" si="10"/>
        <v>38361989</v>
      </c>
      <c r="M24" s="2">
        <f t="shared" si="10"/>
        <v>36810558</v>
      </c>
      <c r="N24" s="2">
        <f t="shared" si="10"/>
        <v>36573154</v>
      </c>
      <c r="O24" s="2">
        <f t="shared" si="10"/>
        <v>37470770</v>
      </c>
      <c r="P24" s="2">
        <f t="shared" si="10"/>
        <v>38589682</v>
      </c>
      <c r="Q24" s="2">
        <f t="shared" si="10"/>
        <v>39781066</v>
      </c>
    </row>
    <row r="25" spans="1:17" x14ac:dyDescent="0.25">
      <c r="A25" t="s">
        <v>19</v>
      </c>
      <c r="B25" s="2"/>
      <c r="C25" s="2">
        <f t="shared" si="9"/>
        <v>379718442</v>
      </c>
      <c r="E25" s="15">
        <v>28377840</v>
      </c>
      <c r="F25" s="15">
        <v>31211380</v>
      </c>
      <c r="G25" s="15">
        <v>33846480</v>
      </c>
      <c r="H25" s="15">
        <v>36522886</v>
      </c>
      <c r="I25" s="15">
        <v>37965449</v>
      </c>
      <c r="J25" s="15">
        <v>39225274</v>
      </c>
      <c r="K25" s="15">
        <v>38417614</v>
      </c>
      <c r="L25" s="15">
        <v>38361989</v>
      </c>
      <c r="M25" s="15">
        <v>36810558</v>
      </c>
      <c r="N25" s="15">
        <v>36573154</v>
      </c>
      <c r="O25" s="15">
        <v>37470770</v>
      </c>
      <c r="P25" s="15">
        <v>38589682</v>
      </c>
      <c r="Q25" s="15">
        <v>39781066</v>
      </c>
    </row>
    <row r="26" spans="1:17" x14ac:dyDescent="0.25">
      <c r="A26" t="s">
        <v>16</v>
      </c>
      <c r="B26" s="2"/>
      <c r="C26" s="2">
        <f t="shared" si="9"/>
        <v>0</v>
      </c>
      <c r="E26" s="2">
        <v>1569279</v>
      </c>
      <c r="F26" s="2">
        <v>1135247</v>
      </c>
      <c r="G26" s="2">
        <v>1660574</v>
      </c>
      <c r="H26" s="2">
        <f>H27*(1-$F$8)</f>
        <v>0</v>
      </c>
      <c r="I26" s="2">
        <f t="shared" ref="I26:Q26" si="11">I27*(1-$F$8)</f>
        <v>0</v>
      </c>
      <c r="J26" s="2">
        <f t="shared" si="11"/>
        <v>0</v>
      </c>
      <c r="K26" s="2">
        <f t="shared" si="11"/>
        <v>0</v>
      </c>
      <c r="L26" s="2">
        <f t="shared" si="11"/>
        <v>0</v>
      </c>
      <c r="M26" s="2">
        <f t="shared" si="11"/>
        <v>0</v>
      </c>
      <c r="N26" s="2">
        <f t="shared" si="11"/>
        <v>0</v>
      </c>
      <c r="O26" s="2">
        <f t="shared" si="11"/>
        <v>0</v>
      </c>
      <c r="P26" s="2">
        <f t="shared" si="11"/>
        <v>0</v>
      </c>
      <c r="Q26" s="2">
        <f t="shared" si="11"/>
        <v>0</v>
      </c>
    </row>
    <row r="27" spans="1:17" x14ac:dyDescent="0.25">
      <c r="A27" s="3" t="s">
        <v>69</v>
      </c>
      <c r="B27" s="2"/>
      <c r="C27" s="2">
        <f t="shared" si="9"/>
        <v>14888563</v>
      </c>
      <c r="E27" s="15">
        <v>1569279</v>
      </c>
      <c r="F27" s="15">
        <v>1135247</v>
      </c>
      <c r="G27" s="15">
        <v>1660574</v>
      </c>
      <c r="H27" s="15">
        <v>1412561</v>
      </c>
      <c r="I27" s="15">
        <v>1367066</v>
      </c>
      <c r="J27" s="15">
        <v>1078427</v>
      </c>
      <c r="K27" s="15">
        <v>1022073</v>
      </c>
      <c r="L27" s="15">
        <v>875025</v>
      </c>
      <c r="M27" s="15">
        <v>946298</v>
      </c>
      <c r="N27" s="15">
        <v>1928729</v>
      </c>
      <c r="O27" s="15">
        <v>2031595</v>
      </c>
      <c r="P27" s="15">
        <v>2087469</v>
      </c>
      <c r="Q27" s="15">
        <v>2139320</v>
      </c>
    </row>
    <row r="28" spans="1:17" x14ac:dyDescent="0.25">
      <c r="A28" t="s">
        <v>17</v>
      </c>
      <c r="B28" s="2"/>
      <c r="C28" s="2">
        <f t="shared" si="9"/>
        <v>0</v>
      </c>
      <c r="E28" s="2">
        <v>463553</v>
      </c>
      <c r="F28" s="2">
        <v>428630</v>
      </c>
      <c r="G28" s="2">
        <v>405233</v>
      </c>
      <c r="H28" s="2">
        <f>H29*(1-$F$9)</f>
        <v>0</v>
      </c>
      <c r="I28" s="2">
        <f t="shared" ref="I28:Q28" si="12">I29*(1-$F$9)</f>
        <v>0</v>
      </c>
      <c r="J28" s="2">
        <f t="shared" si="12"/>
        <v>0</v>
      </c>
      <c r="K28" s="2">
        <f t="shared" si="12"/>
        <v>0</v>
      </c>
      <c r="L28" s="2">
        <f t="shared" si="12"/>
        <v>0</v>
      </c>
      <c r="M28" s="2">
        <f t="shared" si="12"/>
        <v>0</v>
      </c>
      <c r="N28" s="2">
        <f t="shared" si="12"/>
        <v>0</v>
      </c>
      <c r="O28" s="2">
        <f t="shared" si="12"/>
        <v>0</v>
      </c>
      <c r="P28" s="2">
        <f t="shared" si="12"/>
        <v>0</v>
      </c>
      <c r="Q28" s="2">
        <f t="shared" si="12"/>
        <v>0</v>
      </c>
    </row>
    <row r="29" spans="1:17" x14ac:dyDescent="0.25">
      <c r="A29" s="3" t="s">
        <v>69</v>
      </c>
      <c r="B29" s="2"/>
      <c r="C29" s="2">
        <f t="shared" si="9"/>
        <v>5096200</v>
      </c>
      <c r="E29" s="15">
        <v>463553</v>
      </c>
      <c r="F29" s="15">
        <v>428630</v>
      </c>
      <c r="G29" s="15">
        <v>405233</v>
      </c>
      <c r="H29" s="15">
        <v>525692</v>
      </c>
      <c r="I29" s="15">
        <v>559091</v>
      </c>
      <c r="J29" s="15">
        <v>480803</v>
      </c>
      <c r="K29" s="15">
        <v>503341</v>
      </c>
      <c r="L29" s="15">
        <v>490572</v>
      </c>
      <c r="M29" s="15">
        <v>457605</v>
      </c>
      <c r="N29" s="15">
        <v>499029</v>
      </c>
      <c r="O29" s="15">
        <v>517803</v>
      </c>
      <c r="P29" s="15">
        <v>518223</v>
      </c>
      <c r="Q29" s="15">
        <v>544041</v>
      </c>
    </row>
    <row r="30" spans="1:17" x14ac:dyDescent="0.25">
      <c r="A30" t="s">
        <v>21</v>
      </c>
      <c r="B30" s="2"/>
      <c r="C30" s="2">
        <f t="shared" si="9"/>
        <v>-13003278</v>
      </c>
      <c r="E30" s="33"/>
      <c r="F30" s="15">
        <v>-863757</v>
      </c>
      <c r="G30" s="15">
        <v>-555924</v>
      </c>
      <c r="H30" s="15">
        <v>-751368</v>
      </c>
      <c r="I30" s="15">
        <v>-853444</v>
      </c>
      <c r="J30" s="15">
        <v>-868945</v>
      </c>
      <c r="K30" s="15">
        <v>-1612799</v>
      </c>
      <c r="L30" s="15">
        <v>-1568622</v>
      </c>
      <c r="M30" s="15">
        <v>-1495366</v>
      </c>
      <c r="N30" s="15">
        <v>-1471350</v>
      </c>
      <c r="O30" s="15">
        <v>-1465601</v>
      </c>
      <c r="P30" s="15">
        <v>-1465601</v>
      </c>
      <c r="Q30" s="15">
        <v>-1450182</v>
      </c>
    </row>
    <row r="31" spans="1:17" x14ac:dyDescent="0.25">
      <c r="A31" t="s">
        <v>20</v>
      </c>
      <c r="B31" s="2"/>
      <c r="C31" s="2">
        <f t="shared" si="9"/>
        <v>-9562433</v>
      </c>
      <c r="E31" s="15">
        <v>-3000000</v>
      </c>
      <c r="F31" s="15">
        <v>-3000000</v>
      </c>
      <c r="G31" s="15">
        <v>-2307833</v>
      </c>
      <c r="H31" s="15"/>
      <c r="I31" s="15"/>
      <c r="J31" s="15">
        <v>-8131055</v>
      </c>
      <c r="K31" s="33"/>
      <c r="L31" s="15">
        <v>-1431378</v>
      </c>
      <c r="M31" s="33"/>
      <c r="N31" s="33"/>
      <c r="O31" s="33"/>
      <c r="P31" s="33"/>
      <c r="Q31" s="33"/>
    </row>
    <row r="32" spans="1:17" x14ac:dyDescent="0.25">
      <c r="A32" t="s">
        <v>28</v>
      </c>
      <c r="B32" s="2"/>
      <c r="C32" s="2">
        <f t="shared" si="9"/>
        <v>60243127</v>
      </c>
      <c r="E32" s="2">
        <f>E16-E24+E30+E31</f>
        <v>2593352</v>
      </c>
      <c r="F32" s="2">
        <f t="shared" ref="F32:Q32" si="13">F16-F24+F30+F31</f>
        <v>1521136</v>
      </c>
      <c r="G32" s="2">
        <f t="shared" si="13"/>
        <v>990334</v>
      </c>
      <c r="H32" s="2">
        <f>H16-H24+H30+H31</f>
        <v>2777073</v>
      </c>
      <c r="I32" s="2">
        <f t="shared" si="13"/>
        <v>2213376</v>
      </c>
      <c r="J32" s="2">
        <f t="shared" si="13"/>
        <v>-5949672</v>
      </c>
      <c r="K32" s="2">
        <f t="shared" si="13"/>
        <v>3540836</v>
      </c>
      <c r="L32" s="2">
        <f t="shared" si="13"/>
        <v>3731715</v>
      </c>
      <c r="M32" s="2">
        <f t="shared" si="13"/>
        <v>8299085</v>
      </c>
      <c r="N32" s="2">
        <f t="shared" si="13"/>
        <v>10231288</v>
      </c>
      <c r="O32" s="2">
        <f t="shared" si="13"/>
        <v>11096042</v>
      </c>
      <c r="P32" s="2">
        <f t="shared" si="13"/>
        <v>11803236</v>
      </c>
      <c r="Q32" s="2">
        <f t="shared" si="13"/>
        <v>12500148</v>
      </c>
    </row>
    <row r="33" spans="1:17" x14ac:dyDescent="0.25">
      <c r="A33" t="s">
        <v>27</v>
      </c>
      <c r="B33" s="2"/>
      <c r="C33" s="2"/>
      <c r="D33" s="2">
        <v>18117184</v>
      </c>
      <c r="E33" s="2">
        <f>D33+E32</f>
        <v>20710536</v>
      </c>
      <c r="F33" s="2">
        <f t="shared" ref="F33:Q33" si="14">E33+F32</f>
        <v>22231672</v>
      </c>
      <c r="G33" s="2">
        <f t="shared" si="14"/>
        <v>23222006</v>
      </c>
      <c r="H33" s="2">
        <f t="shared" si="14"/>
        <v>25999079</v>
      </c>
      <c r="I33" s="2">
        <f t="shared" si="14"/>
        <v>28212455</v>
      </c>
      <c r="J33" s="2">
        <f t="shared" si="14"/>
        <v>22262783</v>
      </c>
      <c r="K33" s="2">
        <f t="shared" si="14"/>
        <v>25803619</v>
      </c>
      <c r="L33" s="2">
        <f t="shared" si="14"/>
        <v>29535334</v>
      </c>
      <c r="M33" s="2">
        <f t="shared" si="14"/>
        <v>37834419</v>
      </c>
      <c r="N33" s="2">
        <f t="shared" si="14"/>
        <v>48065707</v>
      </c>
      <c r="O33" s="2">
        <f t="shared" si="14"/>
        <v>59161749</v>
      </c>
      <c r="P33" s="2">
        <f t="shared" si="14"/>
        <v>70964985</v>
      </c>
      <c r="Q33" s="2">
        <f t="shared" si="14"/>
        <v>83465133</v>
      </c>
    </row>
    <row r="34" spans="1:17" x14ac:dyDescent="0.25">
      <c r="B34" s="2"/>
      <c r="C34" s="2"/>
      <c r="E34" s="2"/>
      <c r="G34" s="2">
        <f>G33+G54</f>
        <v>32899504</v>
      </c>
      <c r="Q34" s="2">
        <f>Q33+Q54</f>
        <v>122005133.25089481</v>
      </c>
    </row>
    <row r="35" spans="1:17" x14ac:dyDescent="0.25">
      <c r="B35" s="2"/>
      <c r="C35" s="2"/>
    </row>
    <row r="36" spans="1:17" x14ac:dyDescent="0.25">
      <c r="A36" t="s">
        <v>22</v>
      </c>
      <c r="B36" s="2"/>
      <c r="C36" s="2">
        <f t="shared" ref="C36:C53" si="15">SUM(H36:Q36)</f>
        <v>32009900.250894807</v>
      </c>
      <c r="E36" s="2">
        <f>E37+E42</f>
        <v>2087110</v>
      </c>
      <c r="F36" s="2">
        <f t="shared" ref="F36:Q36" si="16">F37+F42</f>
        <v>1890959</v>
      </c>
      <c r="G36" s="2">
        <f t="shared" si="16"/>
        <v>1247814</v>
      </c>
      <c r="H36" s="2">
        <f t="shared" si="16"/>
        <v>3153742.264314441</v>
      </c>
      <c r="I36" s="2">
        <f t="shared" si="16"/>
        <v>3164150.1137866788</v>
      </c>
      <c r="J36" s="2">
        <f t="shared" si="16"/>
        <v>3174591.1850621747</v>
      </c>
      <c r="K36" s="2">
        <f t="shared" si="16"/>
        <v>3185067.54817288</v>
      </c>
      <c r="L36" s="2">
        <f t="shared" si="16"/>
        <v>3195578.2733818507</v>
      </c>
      <c r="M36" s="2">
        <f t="shared" si="16"/>
        <v>3206123.4311840106</v>
      </c>
      <c r="N36" s="2">
        <f t="shared" si="16"/>
        <v>3216704.0923069189</v>
      </c>
      <c r="O36" s="2">
        <f t="shared" si="16"/>
        <v>3227319.3277115314</v>
      </c>
      <c r="P36" s="2">
        <f t="shared" si="16"/>
        <v>3237969.2085929797</v>
      </c>
      <c r="Q36" s="2">
        <f t="shared" si="16"/>
        <v>3248654.8063813373</v>
      </c>
    </row>
    <row r="37" spans="1:17" x14ac:dyDescent="0.25">
      <c r="A37" s="3" t="s">
        <v>36</v>
      </c>
      <c r="B37" s="2"/>
      <c r="C37" s="2">
        <f t="shared" si="15"/>
        <v>31044373.292410627</v>
      </c>
      <c r="E37" s="2">
        <f t="shared" ref="E37:G37" si="17">E38+E40</f>
        <v>1098957</v>
      </c>
      <c r="F37" s="2">
        <f t="shared" si="17"/>
        <v>1102583.5581</v>
      </c>
      <c r="G37" s="2">
        <f t="shared" si="17"/>
        <v>1106222.0838417301</v>
      </c>
      <c r="H37" s="2">
        <f>H38+H40</f>
        <v>3058614.8810328487</v>
      </c>
      <c r="I37" s="2">
        <f t="shared" ref="I37:Q37" si="18">I38+I40</f>
        <v>3068708.3101402572</v>
      </c>
      <c r="J37" s="2">
        <f t="shared" si="18"/>
        <v>3078835.04756372</v>
      </c>
      <c r="K37" s="2">
        <f t="shared" si="18"/>
        <v>3088995.2032206808</v>
      </c>
      <c r="L37" s="2">
        <f t="shared" si="18"/>
        <v>3099188.8873913097</v>
      </c>
      <c r="M37" s="2">
        <f t="shared" si="18"/>
        <v>3109416.2107197009</v>
      </c>
      <c r="N37" s="2">
        <f t="shared" si="18"/>
        <v>3119677.2842150768</v>
      </c>
      <c r="O37" s="2">
        <f t="shared" si="18"/>
        <v>3129972.2192529864</v>
      </c>
      <c r="P37" s="2">
        <f t="shared" si="18"/>
        <v>3140301.1275765216</v>
      </c>
      <c r="Q37" s="2">
        <f t="shared" si="18"/>
        <v>3150664.1212975248</v>
      </c>
    </row>
    <row r="38" spans="1:17" x14ac:dyDescent="0.25">
      <c r="A38" s="5" t="s">
        <v>38</v>
      </c>
      <c r="B38" s="2"/>
      <c r="C38" s="2">
        <f t="shared" si="15"/>
        <v>6320157.9787921244</v>
      </c>
      <c r="E38" s="2">
        <f>E39</f>
        <v>616562.9125378984</v>
      </c>
      <c r="F38" s="2">
        <f t="shared" ref="F38:G38" si="19">F39</f>
        <v>618597.5701492735</v>
      </c>
      <c r="G38" s="2">
        <f t="shared" si="19"/>
        <v>620638.94213076623</v>
      </c>
      <c r="H38" s="2">
        <f>H39*($F$6/6)</f>
        <v>622687.05063979782</v>
      </c>
      <c r="I38" s="2">
        <f t="shared" ref="I38:Q38" si="20">I39*($F$6/6)</f>
        <v>624741.91790690913</v>
      </c>
      <c r="J38" s="2">
        <f t="shared" si="20"/>
        <v>626803.56623600191</v>
      </c>
      <c r="K38" s="2">
        <f t="shared" si="20"/>
        <v>628872.01800458087</v>
      </c>
      <c r="L38" s="2">
        <f t="shared" si="20"/>
        <v>630947.29566399613</v>
      </c>
      <c r="M38" s="2">
        <f t="shared" si="20"/>
        <v>633029.42173968733</v>
      </c>
      <c r="N38" s="2">
        <f t="shared" si="20"/>
        <v>635118.41883142828</v>
      </c>
      <c r="O38" s="2">
        <f t="shared" si="20"/>
        <v>637214.30961357208</v>
      </c>
      <c r="P38" s="2">
        <f t="shared" si="20"/>
        <v>639317.11683529697</v>
      </c>
      <c r="Q38" s="2">
        <f t="shared" si="20"/>
        <v>641426.86332085344</v>
      </c>
    </row>
    <row r="39" spans="1:17" x14ac:dyDescent="0.25">
      <c r="A39" s="11" t="s">
        <v>69</v>
      </c>
      <c r="B39" s="2"/>
      <c r="C39" s="2">
        <f t="shared" si="15"/>
        <v>6320157.9787921244</v>
      </c>
      <c r="E39" s="15">
        <v>616562.9125378984</v>
      </c>
      <c r="F39" s="15">
        <v>618597.5701492735</v>
      </c>
      <c r="G39" s="15">
        <v>620638.94213076623</v>
      </c>
      <c r="H39" s="15">
        <v>622687.05063979782</v>
      </c>
      <c r="I39" s="15">
        <v>624741.91790690913</v>
      </c>
      <c r="J39" s="15">
        <v>626803.56623600191</v>
      </c>
      <c r="K39" s="15">
        <v>628872.01800458087</v>
      </c>
      <c r="L39" s="15">
        <v>630947.29566399613</v>
      </c>
      <c r="M39" s="15">
        <v>633029.42173968733</v>
      </c>
      <c r="N39" s="15">
        <v>635118.41883142828</v>
      </c>
      <c r="O39" s="15">
        <v>637214.30961357208</v>
      </c>
      <c r="P39" s="15">
        <v>639317.11683529697</v>
      </c>
      <c r="Q39" s="15">
        <v>641426.86332085344</v>
      </c>
    </row>
    <row r="40" spans="1:17" x14ac:dyDescent="0.25">
      <c r="A40" s="5" t="s">
        <v>39</v>
      </c>
      <c r="B40" s="2"/>
      <c r="C40" s="2">
        <f t="shared" si="15"/>
        <v>24724215.3136185</v>
      </c>
      <c r="E40" s="2">
        <f>E41</f>
        <v>482394.0874621016</v>
      </c>
      <c r="F40" s="2">
        <f t="shared" ref="F40:G40" si="21">F41</f>
        <v>483985.98795072653</v>
      </c>
      <c r="G40" s="2">
        <f t="shared" si="21"/>
        <v>485583.14171096392</v>
      </c>
      <c r="H40" s="2">
        <f>H41*($F$7/6)</f>
        <v>2435927.8303930508</v>
      </c>
      <c r="I40" s="2">
        <f t="shared" ref="I40:Q40" si="22">I41*($F$7/6)</f>
        <v>2443966.392233348</v>
      </c>
      <c r="J40" s="2">
        <f t="shared" si="22"/>
        <v>2452031.4813277181</v>
      </c>
      <c r="K40" s="2">
        <f t="shared" si="22"/>
        <v>2460123.1852161</v>
      </c>
      <c r="L40" s="2">
        <f t="shared" si="22"/>
        <v>2468241.5917273136</v>
      </c>
      <c r="M40" s="2">
        <f t="shared" si="22"/>
        <v>2476386.7889800137</v>
      </c>
      <c r="N40" s="2">
        <f t="shared" si="22"/>
        <v>2484558.8653836483</v>
      </c>
      <c r="O40" s="2">
        <f t="shared" si="22"/>
        <v>2492757.9096394144</v>
      </c>
      <c r="P40" s="2">
        <f t="shared" si="22"/>
        <v>2500984.0107412245</v>
      </c>
      <c r="Q40" s="2">
        <f t="shared" si="22"/>
        <v>2509237.2579766712</v>
      </c>
    </row>
    <row r="41" spans="1:17" x14ac:dyDescent="0.25">
      <c r="A41" s="11" t="s">
        <v>69</v>
      </c>
      <c r="B41" s="2"/>
      <c r="C41" s="2">
        <f t="shared" si="15"/>
        <v>4944843.0627237</v>
      </c>
      <c r="E41" s="15">
        <v>482394.0874621016</v>
      </c>
      <c r="F41" s="15">
        <v>483985.98795072653</v>
      </c>
      <c r="G41" s="15">
        <v>485583.14171096392</v>
      </c>
      <c r="H41" s="15">
        <v>487185.56607861014</v>
      </c>
      <c r="I41" s="15">
        <v>488793.27844666957</v>
      </c>
      <c r="J41" s="15">
        <v>490406.29626554367</v>
      </c>
      <c r="K41" s="15">
        <v>492024.63704321999</v>
      </c>
      <c r="L41" s="15">
        <v>493648.31834546267</v>
      </c>
      <c r="M41" s="15">
        <v>495277.35779600276</v>
      </c>
      <c r="N41" s="15">
        <v>496911.77307672962</v>
      </c>
      <c r="O41" s="15">
        <v>498551.58192788286</v>
      </c>
      <c r="P41" s="15">
        <v>500196.80214824493</v>
      </c>
      <c r="Q41" s="15">
        <v>501847.45159533422</v>
      </c>
    </row>
    <row r="42" spans="1:17" x14ac:dyDescent="0.25">
      <c r="A42" s="3" t="s">
        <v>37</v>
      </c>
      <c r="B42" s="2"/>
      <c r="C42" s="2">
        <f t="shared" si="15"/>
        <v>965526.95848417562</v>
      </c>
      <c r="E42" s="15">
        <v>988153</v>
      </c>
      <c r="F42" s="15">
        <v>788375.44189999998</v>
      </c>
      <c r="G42" s="15">
        <v>141591.91615826986</v>
      </c>
      <c r="H42" s="15">
        <v>95127.383281592047</v>
      </c>
      <c r="I42" s="15">
        <v>95441.803646421293</v>
      </c>
      <c r="J42" s="15">
        <v>95756.137498454424</v>
      </c>
      <c r="K42" s="15">
        <v>96072.344952199142</v>
      </c>
      <c r="L42" s="15">
        <v>96389.385990541195</v>
      </c>
      <c r="M42" s="15">
        <v>96707.22046430991</v>
      </c>
      <c r="N42" s="15">
        <v>97026.808091842104</v>
      </c>
      <c r="O42" s="15">
        <v>97347.108458545059</v>
      </c>
      <c r="P42" s="15">
        <v>97668.081016458105</v>
      </c>
      <c r="Q42" s="15">
        <v>97990.685083812336</v>
      </c>
    </row>
    <row r="43" spans="1:17" x14ac:dyDescent="0.25">
      <c r="A43" t="s">
        <v>23</v>
      </c>
      <c r="B43" s="2"/>
      <c r="C43" s="2">
        <f t="shared" si="15"/>
        <v>22565711</v>
      </c>
      <c r="E43" s="2">
        <f>-E30-E31</f>
        <v>3000000</v>
      </c>
      <c r="F43" s="2">
        <f t="shared" ref="F43:Q43" si="23">-F30-F31</f>
        <v>3863757</v>
      </c>
      <c r="G43" s="2">
        <f t="shared" si="23"/>
        <v>2863757</v>
      </c>
      <c r="H43" s="2">
        <f t="shared" si="23"/>
        <v>751368</v>
      </c>
      <c r="I43" s="2">
        <f t="shared" si="23"/>
        <v>853444</v>
      </c>
      <c r="J43" s="2">
        <f t="shared" si="23"/>
        <v>9000000</v>
      </c>
      <c r="K43" s="2">
        <f t="shared" si="23"/>
        <v>1612799</v>
      </c>
      <c r="L43" s="2">
        <f t="shared" si="23"/>
        <v>3000000</v>
      </c>
      <c r="M43" s="2">
        <f t="shared" si="23"/>
        <v>1495366</v>
      </c>
      <c r="N43" s="2">
        <f t="shared" si="23"/>
        <v>1471350</v>
      </c>
      <c r="O43" s="2">
        <f t="shared" si="23"/>
        <v>1465601</v>
      </c>
      <c r="P43" s="2">
        <f t="shared" si="23"/>
        <v>1465601</v>
      </c>
      <c r="Q43" s="2">
        <f t="shared" si="23"/>
        <v>1450182</v>
      </c>
    </row>
    <row r="44" spans="1:17" x14ac:dyDescent="0.25">
      <c r="B44" s="2"/>
      <c r="C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t="s">
        <v>24</v>
      </c>
      <c r="B45" s="2"/>
      <c r="C45" s="2">
        <f t="shared" si="15"/>
        <v>25713109</v>
      </c>
      <c r="E45" s="2">
        <f>SUM(E46:E49,E51)</f>
        <v>2051432</v>
      </c>
      <c r="F45" s="2">
        <f t="shared" ref="F45:Q45" si="24">SUM(F46:F49,F51)</f>
        <v>1414051</v>
      </c>
      <c r="G45" s="2">
        <f t="shared" si="24"/>
        <v>9786887</v>
      </c>
      <c r="H45" s="2">
        <f t="shared" si="24"/>
        <v>2387890</v>
      </c>
      <c r="I45" s="2">
        <f t="shared" si="24"/>
        <v>7511641</v>
      </c>
      <c r="J45" s="2">
        <f t="shared" si="24"/>
        <v>2605014</v>
      </c>
      <c r="K45" s="2">
        <f t="shared" si="24"/>
        <v>560850</v>
      </c>
      <c r="L45" s="2">
        <f t="shared" si="24"/>
        <v>6510707</v>
      </c>
      <c r="M45" s="2">
        <f t="shared" si="24"/>
        <v>2195325</v>
      </c>
      <c r="N45" s="2">
        <f t="shared" si="24"/>
        <v>901185</v>
      </c>
      <c r="O45" s="2">
        <f t="shared" si="24"/>
        <v>707220</v>
      </c>
      <c r="P45" s="2">
        <f t="shared" si="24"/>
        <v>2113437</v>
      </c>
      <c r="Q45" s="2">
        <f t="shared" si="24"/>
        <v>219840</v>
      </c>
    </row>
    <row r="46" spans="1:17" x14ac:dyDescent="0.25">
      <c r="A46" s="3" t="s">
        <v>43</v>
      </c>
      <c r="B46" s="2"/>
      <c r="C46" s="2">
        <f t="shared" si="15"/>
        <v>8900000</v>
      </c>
      <c r="E46" s="2"/>
      <c r="F46" s="2"/>
      <c r="G46" s="15">
        <v>500000</v>
      </c>
      <c r="H46" s="15"/>
      <c r="I46" s="15">
        <v>7000000</v>
      </c>
      <c r="J46" s="15">
        <v>1900000</v>
      </c>
      <c r="K46" s="2"/>
      <c r="L46" s="2"/>
      <c r="M46" s="2"/>
      <c r="N46" s="2"/>
      <c r="O46" s="2"/>
      <c r="P46" s="2"/>
      <c r="Q46" s="2"/>
    </row>
    <row r="47" spans="1:17" x14ac:dyDescent="0.25">
      <c r="A47" s="3" t="s">
        <v>48</v>
      </c>
      <c r="B47" s="2"/>
      <c r="C47" s="2">
        <f>SUM(H47:Q47)</f>
        <v>1606603</v>
      </c>
      <c r="E47" s="15">
        <v>320835</v>
      </c>
      <c r="F47" s="15">
        <v>320982</v>
      </c>
      <c r="G47" s="15">
        <v>321001</v>
      </c>
      <c r="H47" s="15">
        <v>320890</v>
      </c>
      <c r="I47" s="15">
        <v>321641</v>
      </c>
      <c r="J47" s="15">
        <v>321264</v>
      </c>
      <c r="K47" s="15">
        <v>321737</v>
      </c>
      <c r="L47" s="15">
        <v>321071</v>
      </c>
      <c r="M47">
        <v>0</v>
      </c>
      <c r="N47">
        <v>0</v>
      </c>
      <c r="O47">
        <v>0</v>
      </c>
      <c r="P47">
        <v>0</v>
      </c>
      <c r="Q47">
        <v>0</v>
      </c>
    </row>
    <row r="48" spans="1:17" x14ac:dyDescent="0.25">
      <c r="A48" s="3" t="s">
        <v>44</v>
      </c>
      <c r="B48" s="2"/>
      <c r="C48" s="2">
        <f t="shared" si="15"/>
        <v>0</v>
      </c>
      <c r="E48" s="2"/>
      <c r="F48" s="2"/>
      <c r="G48" s="15">
        <v>3693010</v>
      </c>
      <c r="H48" s="2"/>
      <c r="K48" s="2"/>
      <c r="L48" s="2"/>
      <c r="M48" s="2"/>
      <c r="N48" s="2"/>
      <c r="O48" s="2"/>
      <c r="P48" s="2"/>
      <c r="Q48" s="2"/>
    </row>
    <row r="49" spans="1:17" x14ac:dyDescent="0.25">
      <c r="A49" s="3" t="s">
        <v>41</v>
      </c>
      <c r="B49" s="2"/>
      <c r="C49" s="2">
        <f t="shared" si="15"/>
        <v>0</v>
      </c>
      <c r="E49" s="2"/>
      <c r="F49" s="2"/>
      <c r="G49" s="2">
        <f>G50</f>
        <v>300000</v>
      </c>
      <c r="H49" s="2">
        <f>H50*(1-$F$10)</f>
        <v>0</v>
      </c>
      <c r="I49" s="2">
        <f t="shared" ref="I49:J49" si="25">I50*(1-$F$10)</f>
        <v>0</v>
      </c>
      <c r="J49" s="2">
        <f t="shared" si="25"/>
        <v>0</v>
      </c>
      <c r="K49" s="2"/>
      <c r="L49" s="2"/>
      <c r="M49" s="2"/>
      <c r="N49" s="2"/>
      <c r="O49" s="2"/>
      <c r="P49" s="2"/>
      <c r="Q49" s="2"/>
    </row>
    <row r="50" spans="1:17" x14ac:dyDescent="0.25">
      <c r="A50" s="5" t="s">
        <v>69</v>
      </c>
      <c r="B50" s="2"/>
      <c r="C50" s="2">
        <f t="shared" si="15"/>
        <v>11100000</v>
      </c>
      <c r="E50" s="2"/>
      <c r="F50" s="2"/>
      <c r="G50" s="15">
        <v>300000</v>
      </c>
      <c r="H50" s="15"/>
      <c r="I50" s="15">
        <v>3100000</v>
      </c>
      <c r="J50" s="15">
        <v>8000000</v>
      </c>
      <c r="K50" s="2"/>
      <c r="L50" s="2"/>
      <c r="M50" s="2"/>
      <c r="N50" s="2"/>
      <c r="O50" s="2"/>
      <c r="P50" s="2"/>
      <c r="Q50" s="2"/>
    </row>
    <row r="51" spans="1:17" x14ac:dyDescent="0.25">
      <c r="A51" s="3" t="s">
        <v>42</v>
      </c>
      <c r="B51" s="2"/>
      <c r="C51" s="2">
        <f t="shared" si="15"/>
        <v>15206506</v>
      </c>
      <c r="E51" s="15">
        <v>1730597</v>
      </c>
      <c r="F51" s="15">
        <v>1093069</v>
      </c>
      <c r="G51" s="15">
        <v>4972876</v>
      </c>
      <c r="H51" s="15">
        <v>2067000</v>
      </c>
      <c r="I51" s="15">
        <v>190000</v>
      </c>
      <c r="J51" s="15">
        <v>383750</v>
      </c>
      <c r="K51" s="15">
        <v>239113</v>
      </c>
      <c r="L51" s="15">
        <v>6189636</v>
      </c>
      <c r="M51" s="15">
        <v>2195325</v>
      </c>
      <c r="N51" s="15">
        <v>901185</v>
      </c>
      <c r="O51" s="15">
        <v>707220</v>
      </c>
      <c r="P51" s="15">
        <v>2113437</v>
      </c>
      <c r="Q51" s="15">
        <v>219840</v>
      </c>
    </row>
    <row r="53" spans="1:17" x14ac:dyDescent="0.25">
      <c r="A53" t="s">
        <v>26</v>
      </c>
      <c r="B53" s="2"/>
      <c r="C53" s="2">
        <f t="shared" si="15"/>
        <v>28862502.2508948</v>
      </c>
      <c r="E53" s="2">
        <f>E36+E43-E45</f>
        <v>3035678</v>
      </c>
      <c r="F53" s="2">
        <f t="shared" ref="F53:Q53" si="26">F36+F43-F45</f>
        <v>4340665</v>
      </c>
      <c r="G53" s="2">
        <f t="shared" si="26"/>
        <v>-5675316</v>
      </c>
      <c r="H53" s="2">
        <f t="shared" si="26"/>
        <v>1517220.264314441</v>
      </c>
      <c r="I53" s="2">
        <f t="shared" si="26"/>
        <v>-3494046.8862133212</v>
      </c>
      <c r="J53" s="2">
        <f t="shared" si="26"/>
        <v>9569577.1850621738</v>
      </c>
      <c r="K53" s="2">
        <f t="shared" si="26"/>
        <v>4237016.54817288</v>
      </c>
      <c r="L53" s="2">
        <f t="shared" si="26"/>
        <v>-315128.72661814932</v>
      </c>
      <c r="M53" s="2">
        <f t="shared" si="26"/>
        <v>2506164.4311840106</v>
      </c>
      <c r="N53" s="2">
        <f t="shared" si="26"/>
        <v>3786869.0923069194</v>
      </c>
      <c r="O53" s="2">
        <f t="shared" si="26"/>
        <v>3985700.3277115319</v>
      </c>
      <c r="P53" s="2">
        <f t="shared" si="26"/>
        <v>2590133.2085929792</v>
      </c>
      <c r="Q53" s="2">
        <f t="shared" si="26"/>
        <v>4478996.8063813373</v>
      </c>
    </row>
    <row r="54" spans="1:17" x14ac:dyDescent="0.25">
      <c r="A54" t="s">
        <v>25</v>
      </c>
      <c r="B54" s="2"/>
      <c r="C54" s="2"/>
      <c r="D54" s="15">
        <v>7976471</v>
      </c>
      <c r="E54" s="2">
        <f>D54+E53</f>
        <v>11012149</v>
      </c>
      <c r="F54" s="2">
        <f>E54+F53</f>
        <v>15352814</v>
      </c>
      <c r="G54" s="2">
        <f t="shared" ref="G54:Q54" si="27">F54+G53</f>
        <v>9677498</v>
      </c>
      <c r="H54" s="2">
        <f t="shared" si="27"/>
        <v>11194718.264314441</v>
      </c>
      <c r="I54" s="2">
        <f t="shared" si="27"/>
        <v>7700671.3781011198</v>
      </c>
      <c r="J54" s="2">
        <f t="shared" si="27"/>
        <v>17270248.563163295</v>
      </c>
      <c r="K54" s="2">
        <f t="shared" si="27"/>
        <v>21507265.111336175</v>
      </c>
      <c r="L54" s="2">
        <f t="shared" si="27"/>
        <v>21192136.384718027</v>
      </c>
      <c r="M54" s="2">
        <f t="shared" si="27"/>
        <v>23698300.815902039</v>
      </c>
      <c r="N54" s="2">
        <f t="shared" si="27"/>
        <v>27485169.908208959</v>
      </c>
      <c r="O54" s="2">
        <f t="shared" si="27"/>
        <v>31470870.235920489</v>
      </c>
      <c r="P54" s="2">
        <f t="shared" si="27"/>
        <v>34061003.44451347</v>
      </c>
      <c r="Q54" s="2">
        <f t="shared" si="27"/>
        <v>38540000.250894807</v>
      </c>
    </row>
    <row r="55" spans="1:17" x14ac:dyDescent="0.25">
      <c r="B55" s="2"/>
      <c r="C55" s="2"/>
      <c r="E55" s="2"/>
      <c r="F55" s="2"/>
      <c r="G55" s="2"/>
      <c r="H55" s="2"/>
      <c r="I55" s="2"/>
      <c r="J55" s="2"/>
      <c r="K55" s="2"/>
      <c r="L55" s="2"/>
    </row>
    <row r="56" spans="1:17" x14ac:dyDescent="0.25">
      <c r="B56" s="2"/>
      <c r="C56" s="2"/>
    </row>
    <row r="57" spans="1:17" x14ac:dyDescent="0.25">
      <c r="A57" t="s">
        <v>29</v>
      </c>
      <c r="B57" s="2"/>
      <c r="C57" s="2">
        <f t="shared" ref="C57:C58" si="28">SUM(H57:Q57)</f>
        <v>0</v>
      </c>
      <c r="E57" s="2">
        <f t="shared" ref="E57:Q57" si="29">E26</f>
        <v>1569279</v>
      </c>
      <c r="F57" s="2">
        <f t="shared" si="29"/>
        <v>1135247</v>
      </c>
      <c r="G57" s="2">
        <f t="shared" si="29"/>
        <v>1660574</v>
      </c>
      <c r="H57" s="2">
        <f t="shared" si="29"/>
        <v>0</v>
      </c>
      <c r="I57" s="2">
        <f t="shared" si="29"/>
        <v>0</v>
      </c>
      <c r="J57" s="2">
        <f t="shared" si="29"/>
        <v>0</v>
      </c>
      <c r="K57" s="2">
        <f t="shared" si="29"/>
        <v>0</v>
      </c>
      <c r="L57" s="2">
        <f t="shared" si="29"/>
        <v>0</v>
      </c>
      <c r="M57" s="2">
        <f t="shared" si="29"/>
        <v>0</v>
      </c>
      <c r="N57" s="2">
        <f t="shared" si="29"/>
        <v>0</v>
      </c>
      <c r="O57" s="2">
        <f t="shared" si="29"/>
        <v>0</v>
      </c>
      <c r="P57" s="2">
        <f t="shared" si="29"/>
        <v>0</v>
      </c>
      <c r="Q57" s="2">
        <f t="shared" si="29"/>
        <v>0</v>
      </c>
    </row>
    <row r="58" spans="1:17" x14ac:dyDescent="0.25">
      <c r="A58" t="s">
        <v>30</v>
      </c>
      <c r="B58" s="2"/>
      <c r="C58" s="2">
        <f t="shared" si="28"/>
        <v>16579350.22719169</v>
      </c>
      <c r="E58" s="2">
        <v>1753099</v>
      </c>
      <c r="F58" s="2">
        <v>1968360</v>
      </c>
      <c r="G58" s="2">
        <v>1130613</v>
      </c>
      <c r="H58" s="2">
        <v>1289561</v>
      </c>
      <c r="I58" s="2">
        <f>H60*I59</f>
        <v>1361809.5916266628</v>
      </c>
      <c r="J58" s="2">
        <f>I60*J59</f>
        <v>1426561.7090000077</v>
      </c>
      <c r="K58" s="2">
        <f t="shared" ref="K58:Q58" si="30">J60*K59</f>
        <v>1510389.3558350157</v>
      </c>
      <c r="L58" s="2">
        <f t="shared" si="30"/>
        <v>1595415.2868475406</v>
      </c>
      <c r="M58" s="2">
        <f t="shared" si="30"/>
        <v>1697498.6384797082</v>
      </c>
      <c r="N58" s="2">
        <f t="shared" si="30"/>
        <v>1850113.5945996055</v>
      </c>
      <c r="O58" s="2">
        <f t="shared" si="30"/>
        <v>1966035.6590338438</v>
      </c>
      <c r="P58" s="2">
        <f t="shared" si="30"/>
        <v>1879987.6495155268</v>
      </c>
      <c r="Q58" s="2">
        <f t="shared" si="30"/>
        <v>2001977.7422537804</v>
      </c>
    </row>
    <row r="59" spans="1:17" x14ac:dyDescent="0.25">
      <c r="A59" s="3" t="s">
        <v>70</v>
      </c>
      <c r="B59" s="2"/>
      <c r="C59" s="2"/>
      <c r="E59" s="2"/>
      <c r="F59" s="2"/>
      <c r="G59" s="2"/>
      <c r="H59" s="2"/>
      <c r="I59" s="18">
        <v>6.6397421685390617E-2</v>
      </c>
      <c r="J59" s="18">
        <v>6.5223830848191833E-2</v>
      </c>
      <c r="K59" s="18">
        <v>6.4828173068147921E-2</v>
      </c>
      <c r="L59" s="18">
        <v>6.4308604046687506E-2</v>
      </c>
      <c r="M59" s="18">
        <v>6.4289077635791073E-2</v>
      </c>
      <c r="N59" s="18">
        <v>6.5836471896141432E-2</v>
      </c>
      <c r="O59" s="18">
        <v>6.5640059858098163E-2</v>
      </c>
      <c r="P59" s="18">
        <v>5.8900914233073233E-2</v>
      </c>
      <c r="Q59" s="18">
        <v>5.9233986364106879E-2</v>
      </c>
    </row>
    <row r="60" spans="1:17" x14ac:dyDescent="0.25">
      <c r="A60" t="s">
        <v>31</v>
      </c>
      <c r="B60" s="2"/>
      <c r="C60" s="2"/>
      <c r="D60" s="2">
        <f>E60-SUM(E57:E58)</f>
        <v>10003244</v>
      </c>
      <c r="E60" s="2">
        <v>13325622</v>
      </c>
      <c r="F60" s="2">
        <f>E60+F57+F58</f>
        <v>16429229</v>
      </c>
      <c r="G60" s="2">
        <f t="shared" ref="G60:Q60" si="31">F60+G57+G58</f>
        <v>19220416</v>
      </c>
      <c r="H60" s="2">
        <f t="shared" si="31"/>
        <v>20509977</v>
      </c>
      <c r="I60" s="2">
        <f t="shared" si="31"/>
        <v>21871786.591626663</v>
      </c>
      <c r="J60" s="2">
        <f t="shared" si="31"/>
        <v>23298348.300626669</v>
      </c>
      <c r="K60" s="2">
        <f t="shared" si="31"/>
        <v>24808737.656461686</v>
      </c>
      <c r="L60" s="2">
        <f t="shared" si="31"/>
        <v>26404152.943309225</v>
      </c>
      <c r="M60" s="2">
        <f t="shared" si="31"/>
        <v>28101651.581788935</v>
      </c>
      <c r="N60" s="2">
        <f t="shared" si="31"/>
        <v>29951765.176388539</v>
      </c>
      <c r="O60" s="2">
        <f t="shared" si="31"/>
        <v>31917800.835422382</v>
      </c>
      <c r="P60" s="2">
        <f t="shared" si="31"/>
        <v>33797788.484937906</v>
      </c>
      <c r="Q60" s="2">
        <f t="shared" si="31"/>
        <v>35799766.227191687</v>
      </c>
    </row>
    <row r="61" spans="1:17" x14ac:dyDescent="0.25">
      <c r="B61" s="2"/>
      <c r="C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 t="e">
        <f>#REF!-#REF!</f>
        <v>#REF!</v>
      </c>
    </row>
    <row r="62" spans="1:17" x14ac:dyDescent="0.25">
      <c r="A62" t="s">
        <v>32</v>
      </c>
      <c r="B62" s="2"/>
      <c r="C62" s="2">
        <f t="shared" ref="C62:C63" si="32">SUM(H62:Q62)</f>
        <v>0</v>
      </c>
      <c r="E62" s="2">
        <f t="shared" ref="E62:Q62" si="33">E28</f>
        <v>463553</v>
      </c>
      <c r="F62" s="2">
        <f t="shared" si="33"/>
        <v>428630</v>
      </c>
      <c r="G62" s="2">
        <f t="shared" si="33"/>
        <v>405233</v>
      </c>
      <c r="H62" s="2">
        <f t="shared" si="33"/>
        <v>0</v>
      </c>
      <c r="I62" s="2">
        <f t="shared" si="33"/>
        <v>0</v>
      </c>
      <c r="J62" s="2">
        <f t="shared" si="33"/>
        <v>0</v>
      </c>
      <c r="K62" s="2">
        <f t="shared" si="33"/>
        <v>0</v>
      </c>
      <c r="L62" s="2">
        <f t="shared" si="33"/>
        <v>0</v>
      </c>
      <c r="M62" s="2">
        <f t="shared" si="33"/>
        <v>0</v>
      </c>
      <c r="N62" s="2">
        <f t="shared" si="33"/>
        <v>0</v>
      </c>
      <c r="O62" s="2">
        <f t="shared" si="33"/>
        <v>0</v>
      </c>
      <c r="P62" s="2">
        <f t="shared" si="33"/>
        <v>0</v>
      </c>
      <c r="Q62" s="2">
        <f t="shared" si="33"/>
        <v>0</v>
      </c>
    </row>
    <row r="63" spans="1:17" x14ac:dyDescent="0.25">
      <c r="A63" t="s">
        <v>33</v>
      </c>
      <c r="B63" s="2"/>
      <c r="C63" s="2">
        <f t="shared" si="32"/>
        <v>5111978.7590056732</v>
      </c>
      <c r="E63" s="2">
        <v>617074</v>
      </c>
      <c r="F63" s="2">
        <v>679634</v>
      </c>
      <c r="G63" s="2">
        <v>358565</v>
      </c>
      <c r="H63" s="2">
        <v>406302</v>
      </c>
      <c r="I63" s="2">
        <f>H65*I64</f>
        <v>431696.23231857375</v>
      </c>
      <c r="J63" s="2">
        <f>I65*J64</f>
        <v>458676.63484154362</v>
      </c>
      <c r="K63" s="2">
        <f t="shared" ref="K63:Q63" si="34">J65*K64</f>
        <v>487344.56162115338</v>
      </c>
      <c r="L63" s="2">
        <f t="shared" si="34"/>
        <v>517803.09414436779</v>
      </c>
      <c r="M63" s="2">
        <f t="shared" si="34"/>
        <v>496113.09806699911</v>
      </c>
      <c r="N63" s="2">
        <f t="shared" si="34"/>
        <v>530541.8859910036</v>
      </c>
      <c r="O63" s="2">
        <f t="shared" si="34"/>
        <v>560545.48270568228</v>
      </c>
      <c r="P63" s="2">
        <f t="shared" si="34"/>
        <v>593648.49813057866</v>
      </c>
      <c r="Q63" s="2">
        <f t="shared" si="34"/>
        <v>629307.27118577191</v>
      </c>
    </row>
    <row r="64" spans="1:17" x14ac:dyDescent="0.25">
      <c r="A64" s="3" t="s">
        <v>70</v>
      </c>
      <c r="B64" s="2"/>
      <c r="C64" s="2"/>
      <c r="E64" s="2"/>
      <c r="F64" s="2"/>
      <c r="G64" s="2"/>
      <c r="H64" s="2"/>
      <c r="I64" s="18">
        <v>6.2500033634573543E-2</v>
      </c>
      <c r="J64" s="18">
        <v>6.2499948264471077E-2</v>
      </c>
      <c r="K64" s="18">
        <v>6.250003301357529E-2</v>
      </c>
      <c r="L64" s="18">
        <v>6.2499970409318192E-2</v>
      </c>
      <c r="M64" s="18">
        <v>5.635947475343632E-2</v>
      </c>
      <c r="N64" s="18">
        <v>5.7055062940076208E-2</v>
      </c>
      <c r="O64" s="18">
        <v>5.7027949750846692E-2</v>
      </c>
      <c r="P64" s="18">
        <v>5.7137311776254765E-2</v>
      </c>
      <c r="Q64" s="18">
        <v>5.7295666841851056E-2</v>
      </c>
    </row>
    <row r="65" spans="1:17" x14ac:dyDescent="0.25">
      <c r="A65" t="s">
        <v>34</v>
      </c>
      <c r="B65" s="2"/>
      <c r="C65" s="2"/>
      <c r="D65" s="2">
        <f>E65-SUM(E62:E63)</f>
        <v>3548145</v>
      </c>
      <c r="E65" s="2">
        <v>4628772</v>
      </c>
      <c r="F65" s="2">
        <f t="shared" ref="F65:Q65" si="35">E65+F62+F63</f>
        <v>5737036</v>
      </c>
      <c r="G65" s="2">
        <f t="shared" si="35"/>
        <v>6500834</v>
      </c>
      <c r="H65" s="2">
        <f t="shared" si="35"/>
        <v>6907136</v>
      </c>
      <c r="I65" s="2">
        <f t="shared" si="35"/>
        <v>7338832.2323185736</v>
      </c>
      <c r="J65" s="2">
        <f t="shared" si="35"/>
        <v>7797508.8671601173</v>
      </c>
      <c r="K65" s="2">
        <f t="shared" si="35"/>
        <v>8284853.428781271</v>
      </c>
      <c r="L65" s="2">
        <f t="shared" si="35"/>
        <v>8802656.5229256395</v>
      </c>
      <c r="M65" s="2">
        <f t="shared" si="35"/>
        <v>9298769.6209926382</v>
      </c>
      <c r="N65" s="2">
        <f t="shared" si="35"/>
        <v>9829311.5069836415</v>
      </c>
      <c r="O65" s="2">
        <f t="shared" si="35"/>
        <v>10389856.989689324</v>
      </c>
      <c r="P65" s="2">
        <f t="shared" si="35"/>
        <v>10983505.487819903</v>
      </c>
      <c r="Q65" s="2">
        <f t="shared" si="35"/>
        <v>11612812.759005675</v>
      </c>
    </row>
    <row r="66" spans="1:17" x14ac:dyDescent="0.25">
      <c r="B66" s="2"/>
      <c r="C66" s="2"/>
    </row>
    <row r="67" spans="1:17" x14ac:dyDescent="0.25">
      <c r="A67" t="s">
        <v>127</v>
      </c>
      <c r="B67" s="2"/>
      <c r="C67" s="2"/>
    </row>
    <row r="68" spans="1:17" x14ac:dyDescent="0.25">
      <c r="B68" s="35" t="s">
        <v>90</v>
      </c>
      <c r="C68" s="13" t="s">
        <v>91</v>
      </c>
      <c r="D68" s="13" t="s">
        <v>92</v>
      </c>
    </row>
    <row r="69" spans="1:17" x14ac:dyDescent="0.25">
      <c r="A69" t="s">
        <v>108</v>
      </c>
      <c r="B69" s="2">
        <f>SUM(C69:D69)</f>
        <v>459233795.29241061</v>
      </c>
      <c r="C69" s="2">
        <f>SUM(C70:C71)</f>
        <v>289734929.93859035</v>
      </c>
      <c r="D69" s="2">
        <f>SUM(D70:D71)</f>
        <v>169498865.35382029</v>
      </c>
    </row>
    <row r="70" spans="1:17" x14ac:dyDescent="0.25">
      <c r="A70" s="3" t="s">
        <v>109</v>
      </c>
      <c r="B70" s="2">
        <f>SUM(C70:D70)</f>
        <v>428189422</v>
      </c>
      <c r="C70" s="2">
        <f>C84</f>
        <v>283414771.95979822</v>
      </c>
      <c r="D70" s="2">
        <f>D84</f>
        <v>144774650.04020178</v>
      </c>
    </row>
    <row r="71" spans="1:17" x14ac:dyDescent="0.25">
      <c r="A71" s="3" t="s">
        <v>36</v>
      </c>
      <c r="B71" s="2">
        <f>SUM(C71:D71)</f>
        <v>31044373.292410623</v>
      </c>
      <c r="C71" s="2">
        <f>C86</f>
        <v>6320157.9787921244</v>
      </c>
      <c r="D71" s="2">
        <f>D86</f>
        <v>24724215.3136185</v>
      </c>
    </row>
    <row r="72" spans="1:17" x14ac:dyDescent="0.25">
      <c r="A72" s="7" t="s">
        <v>110</v>
      </c>
      <c r="B72" s="2">
        <f t="shared" ref="B72:B77" si="36">SUM(C72:D72)</f>
        <v>-370128166.04151583</v>
      </c>
      <c r="C72" s="2">
        <f>SUM(C73:C74)</f>
        <v>-191994489.3160966</v>
      </c>
      <c r="D72" s="2">
        <f>SUM(D73:D74)</f>
        <v>-178133676.72541922</v>
      </c>
    </row>
    <row r="73" spans="1:17" x14ac:dyDescent="0.25">
      <c r="A73" s="3" t="s">
        <v>111</v>
      </c>
      <c r="B73" s="2">
        <f t="shared" si="36"/>
        <v>-405431551</v>
      </c>
      <c r="C73" s="2">
        <f>-C89</f>
        <v>-210684516.64705881</v>
      </c>
      <c r="D73" s="2">
        <f>-D89</f>
        <v>-194747034.35294119</v>
      </c>
    </row>
    <row r="74" spans="1:17" x14ac:dyDescent="0.25">
      <c r="A74" s="3" t="s">
        <v>112</v>
      </c>
      <c r="B74" s="2">
        <f t="shared" si="36"/>
        <v>35303384.958484173</v>
      </c>
      <c r="C74" s="2">
        <f>C85+C87</f>
        <v>18690027.330962211</v>
      </c>
      <c r="D74" s="2">
        <f>D85+D87</f>
        <v>16613357.627521966</v>
      </c>
    </row>
    <row r="75" spans="1:17" ht="14.4" thickBot="1" x14ac:dyDescent="0.3">
      <c r="A75" s="3"/>
      <c r="B75" s="34" t="s">
        <v>101</v>
      </c>
      <c r="C75" s="34" t="s">
        <v>101</v>
      </c>
      <c r="D75" s="34" t="s">
        <v>101</v>
      </c>
    </row>
    <row r="76" spans="1:17" ht="14.4" thickBot="1" x14ac:dyDescent="0.3">
      <c r="A76" t="s">
        <v>60</v>
      </c>
      <c r="B76" s="2">
        <f t="shared" si="36"/>
        <v>89105629.250894815</v>
      </c>
      <c r="C76" s="31">
        <f>C69+C72</f>
        <v>97740440.622493744</v>
      </c>
      <c r="D76" s="31">
        <f>D69+D72</f>
        <v>-8634811.3715989292</v>
      </c>
    </row>
    <row r="77" spans="1:17" ht="14.4" thickBot="1" x14ac:dyDescent="0.3">
      <c r="A77" t="s">
        <v>113</v>
      </c>
      <c r="B77" s="31">
        <f t="shared" si="36"/>
        <v>0</v>
      </c>
      <c r="C77" s="2">
        <f>-C101-C104</f>
        <v>0</v>
      </c>
      <c r="D77" s="2">
        <f>-D101-D104</f>
        <v>0</v>
      </c>
    </row>
    <row r="78" spans="1:17" ht="14.4" thickBot="1" x14ac:dyDescent="0.3">
      <c r="B78" s="34" t="s">
        <v>101</v>
      </c>
      <c r="C78" s="34" t="s">
        <v>101</v>
      </c>
      <c r="D78" s="34" t="s">
        <v>101</v>
      </c>
    </row>
    <row r="79" spans="1:17" ht="14.4" thickBot="1" x14ac:dyDescent="0.3">
      <c r="A79" s="7" t="s">
        <v>114</v>
      </c>
      <c r="B79" s="31">
        <f>B69+B72+B77</f>
        <v>89105629.250894785</v>
      </c>
      <c r="C79" s="2">
        <f t="shared" ref="C79:D79" si="37">C69+C72+C77</f>
        <v>97740440.622493744</v>
      </c>
      <c r="D79" s="2">
        <f t="shared" si="37"/>
        <v>-8634811.3715989292</v>
      </c>
    </row>
    <row r="80" spans="1:17" x14ac:dyDescent="0.25">
      <c r="B80" s="2"/>
      <c r="C80" s="2"/>
    </row>
    <row r="81" spans="1:5" x14ac:dyDescent="0.25">
      <c r="E81" s="13"/>
    </row>
    <row r="82" spans="1:5" x14ac:dyDescent="0.25">
      <c r="A82" t="s">
        <v>102</v>
      </c>
      <c r="B82" s="2"/>
    </row>
    <row r="83" spans="1:5" x14ac:dyDescent="0.25">
      <c r="A83" t="s">
        <v>93</v>
      </c>
      <c r="B83" s="36">
        <f>SUM(B84:B87)</f>
        <v>494537180.25089478</v>
      </c>
      <c r="C83" s="36">
        <f t="shared" ref="C83:D83" si="38">SUM(C84:C87)</f>
        <v>308424957.26955253</v>
      </c>
      <c r="D83" s="36">
        <f t="shared" si="38"/>
        <v>186112222.98134226</v>
      </c>
      <c r="E83" s="2"/>
    </row>
    <row r="84" spans="1:5" x14ac:dyDescent="0.25">
      <c r="A84" t="s">
        <v>14</v>
      </c>
      <c r="B84" s="2">
        <f>$C$17</f>
        <v>428189422</v>
      </c>
      <c r="C84" s="2">
        <f>$C$18</f>
        <v>283414771.95979822</v>
      </c>
      <c r="D84" s="2">
        <f>$C$20</f>
        <v>144774650.04020178</v>
      </c>
      <c r="E84" s="2"/>
    </row>
    <row r="85" spans="1:5" x14ac:dyDescent="0.25">
      <c r="A85" t="s">
        <v>15</v>
      </c>
      <c r="B85" s="2">
        <f>$C$22</f>
        <v>34337858</v>
      </c>
      <c r="C85" s="2">
        <f>B85*9/17</f>
        <v>18178866</v>
      </c>
      <c r="D85" s="2">
        <f>B85-C85</f>
        <v>16158992</v>
      </c>
      <c r="E85" s="2"/>
    </row>
    <row r="86" spans="1:5" x14ac:dyDescent="0.25">
      <c r="A86" t="s">
        <v>36</v>
      </c>
      <c r="B86" s="2">
        <f>$C$37</f>
        <v>31044373.292410627</v>
      </c>
      <c r="C86" s="2">
        <f>$C$38</f>
        <v>6320157.9787921244</v>
      </c>
      <c r="D86" s="2">
        <f>$C$40</f>
        <v>24724215.3136185</v>
      </c>
      <c r="E86" s="2"/>
    </row>
    <row r="87" spans="1:5" x14ac:dyDescent="0.25">
      <c r="A87" t="s">
        <v>45</v>
      </c>
      <c r="B87" s="2">
        <f>$C$42</f>
        <v>965526.95848417562</v>
      </c>
      <c r="C87" s="2">
        <f>B87*9/17</f>
        <v>511161.33096221066</v>
      </c>
      <c r="D87" s="2">
        <f>B87-C87</f>
        <v>454365.62752196495</v>
      </c>
      <c r="E87" s="2"/>
    </row>
    <row r="88" spans="1:5" x14ac:dyDescent="0.25">
      <c r="B88" s="2"/>
      <c r="C88" s="2"/>
      <c r="D88" s="2"/>
      <c r="E88" s="2"/>
    </row>
    <row r="89" spans="1:5" x14ac:dyDescent="0.25">
      <c r="A89" t="s">
        <v>103</v>
      </c>
      <c r="B89" s="36">
        <f>SUM(B90:B91)</f>
        <v>405431551</v>
      </c>
      <c r="C89" s="36">
        <f t="shared" ref="C89:D89" si="39">SUM(C90:C91)</f>
        <v>210684516.64705881</v>
      </c>
      <c r="D89" s="36">
        <f t="shared" si="39"/>
        <v>194747034.35294119</v>
      </c>
      <c r="E89" s="2"/>
    </row>
    <row r="90" spans="1:5" x14ac:dyDescent="0.25">
      <c r="A90" t="s">
        <v>19</v>
      </c>
      <c r="B90" s="2">
        <f>$C$25</f>
        <v>379718442</v>
      </c>
      <c r="C90" s="2">
        <f>B90*9/17</f>
        <v>201027410.47058824</v>
      </c>
      <c r="D90" s="2">
        <f>B90-C90</f>
        <v>178691031.52941176</v>
      </c>
      <c r="E90" s="2"/>
    </row>
    <row r="91" spans="1:5" x14ac:dyDescent="0.25">
      <c r="A91" t="s">
        <v>24</v>
      </c>
      <c r="B91" s="2">
        <f>$C$45</f>
        <v>25713109</v>
      </c>
      <c r="C91" s="2">
        <f>9/17*($C$49+$C$51)+$C$47+$C$48</f>
        <v>9657106.1764705889</v>
      </c>
      <c r="D91" s="2">
        <f>C$46+8/17*($C$49+$C$51)</f>
        <v>16056002.823529411</v>
      </c>
      <c r="E91" s="2"/>
    </row>
    <row r="92" spans="1:5" x14ac:dyDescent="0.25">
      <c r="B92" s="34" t="s">
        <v>101</v>
      </c>
      <c r="C92" s="34" t="s">
        <v>101</v>
      </c>
      <c r="D92" s="34" t="s">
        <v>101</v>
      </c>
      <c r="E92" s="2"/>
    </row>
    <row r="93" spans="1:5" x14ac:dyDescent="0.25">
      <c r="A93" t="s">
        <v>106</v>
      </c>
      <c r="B93" s="2">
        <f>B83-B89</f>
        <v>89105629.250894785</v>
      </c>
      <c r="C93" s="2">
        <f>C83-C89</f>
        <v>97740440.622493714</v>
      </c>
      <c r="D93" s="2">
        <f>D83-D89</f>
        <v>-8634811.3715989292</v>
      </c>
      <c r="E93" s="2"/>
    </row>
    <row r="94" spans="1:5" x14ac:dyDescent="0.25">
      <c r="A94" t="s">
        <v>107</v>
      </c>
      <c r="B94" s="2">
        <f>B101+B104</f>
        <v>0</v>
      </c>
      <c r="C94" s="2">
        <f>C101+C104</f>
        <v>0</v>
      </c>
      <c r="D94" s="2">
        <f>D101+D104</f>
        <v>0</v>
      </c>
      <c r="E94" s="2"/>
    </row>
    <row r="95" spans="1:5" x14ac:dyDescent="0.25">
      <c r="B95" s="34" t="s">
        <v>101</v>
      </c>
      <c r="C95" s="34" t="s">
        <v>101</v>
      </c>
      <c r="D95" s="34" t="s">
        <v>101</v>
      </c>
      <c r="E95" s="2"/>
    </row>
    <row r="96" spans="1:5" x14ac:dyDescent="0.25">
      <c r="A96" t="s">
        <v>94</v>
      </c>
      <c r="B96" s="2">
        <f>B93-B94</f>
        <v>89105629.250894785</v>
      </c>
      <c r="C96" s="2">
        <f t="shared" ref="C96:D96" si="40">C93-C94</f>
        <v>97740440.622493714</v>
      </c>
      <c r="D96" s="2">
        <f t="shared" si="40"/>
        <v>-8634811.3715989292</v>
      </c>
      <c r="E96" s="2"/>
    </row>
    <row r="97" spans="1:5" x14ac:dyDescent="0.25">
      <c r="B97" s="2"/>
      <c r="C97" s="2"/>
      <c r="D97" s="2"/>
    </row>
    <row r="98" spans="1:5" x14ac:dyDescent="0.25">
      <c r="A98" t="s">
        <v>95</v>
      </c>
      <c r="B98" s="2"/>
      <c r="C98" s="2"/>
      <c r="D98" s="2"/>
    </row>
    <row r="99" spans="1:5" x14ac:dyDescent="0.25">
      <c r="A99" t="s">
        <v>93</v>
      </c>
      <c r="B99" s="2"/>
    </row>
    <row r="100" spans="1:5" x14ac:dyDescent="0.25">
      <c r="A100" s="3" t="s">
        <v>104</v>
      </c>
      <c r="B100" s="2"/>
      <c r="C100" s="2"/>
      <c r="D100" s="2"/>
      <c r="E100" s="2"/>
    </row>
    <row r="101" spans="1:5" x14ac:dyDescent="0.25">
      <c r="A101" s="5" t="s">
        <v>96</v>
      </c>
      <c r="B101" s="2">
        <f>C57</f>
        <v>0</v>
      </c>
      <c r="C101" s="2">
        <f>B101</f>
        <v>0</v>
      </c>
      <c r="D101" s="2"/>
      <c r="E101" s="2"/>
    </row>
    <row r="102" spans="1:5" x14ac:dyDescent="0.25">
      <c r="A102" s="5" t="s">
        <v>75</v>
      </c>
      <c r="B102" s="2">
        <f>C58</f>
        <v>16579350.22719169</v>
      </c>
      <c r="C102" s="2">
        <f>B102*9/17</f>
        <v>8777303.0614544246</v>
      </c>
      <c r="D102" s="2">
        <f>B102-C102</f>
        <v>7802047.1657372657</v>
      </c>
      <c r="E102" s="2"/>
    </row>
    <row r="103" spans="1:5" x14ac:dyDescent="0.25">
      <c r="A103" s="3" t="s">
        <v>105</v>
      </c>
      <c r="B103" s="2"/>
      <c r="C103" s="2"/>
      <c r="D103" s="2"/>
      <c r="E103" s="2"/>
    </row>
    <row r="104" spans="1:5" x14ac:dyDescent="0.25">
      <c r="A104" s="5" t="s">
        <v>96</v>
      </c>
      <c r="B104" s="2">
        <f>C62</f>
        <v>0</v>
      </c>
      <c r="C104" s="2">
        <f>B104</f>
        <v>0</v>
      </c>
      <c r="D104" s="2"/>
      <c r="E104" s="2"/>
    </row>
    <row r="105" spans="1:5" x14ac:dyDescent="0.25">
      <c r="A105" s="5" t="s">
        <v>75</v>
      </c>
      <c r="B105" s="2">
        <f>C63</f>
        <v>5111978.7590056732</v>
      </c>
      <c r="C105" s="2">
        <f>B105*9/17</f>
        <v>2706341.6959441798</v>
      </c>
      <c r="D105" s="2">
        <f>B105-C105</f>
        <v>2405637.0630614934</v>
      </c>
      <c r="E105" s="2"/>
    </row>
    <row r="106" spans="1:5" x14ac:dyDescent="0.25">
      <c r="A106" t="s">
        <v>97</v>
      </c>
      <c r="B106" s="2">
        <f>SUM(B101:B105)</f>
        <v>21691328.986197364</v>
      </c>
      <c r="C106" s="2">
        <f>SUM(C101:C105)</f>
        <v>11483644.757398605</v>
      </c>
      <c r="D106" s="2">
        <f>SUM(D101:D105)</f>
        <v>10207684.228798758</v>
      </c>
      <c r="E106" s="2"/>
    </row>
    <row r="107" spans="1:5" x14ac:dyDescent="0.25">
      <c r="B107" s="2"/>
    </row>
    <row r="108" spans="1:5" x14ac:dyDescent="0.25">
      <c r="A108" t="s">
        <v>98</v>
      </c>
      <c r="B108" s="2">
        <f>B96+B106</f>
        <v>110796958.23709215</v>
      </c>
      <c r="C108" s="2">
        <f>C96+C106</f>
        <v>109224085.37989232</v>
      </c>
      <c r="D108" s="2">
        <f t="shared" ref="D108" si="41">D96+D106</f>
        <v>1572872.8571998291</v>
      </c>
    </row>
    <row r="109" spans="1:5" x14ac:dyDescent="0.25">
      <c r="A109" t="s">
        <v>99</v>
      </c>
      <c r="B109" s="2">
        <f>B108</f>
        <v>110796958.23709215</v>
      </c>
      <c r="C109" s="2">
        <f>B109*9/17</f>
        <v>58657213.184342906</v>
      </c>
      <c r="D109" s="2">
        <f>B109-C109</f>
        <v>52139745.052749246</v>
      </c>
    </row>
    <row r="110" spans="1:5" x14ac:dyDescent="0.25">
      <c r="A110" t="s">
        <v>100</v>
      </c>
      <c r="B110" s="2">
        <f>B108-B109</f>
        <v>0</v>
      </c>
      <c r="C110" s="2">
        <f t="shared" ref="C110:D110" si="42">C108-C109</f>
        <v>50566872.195549414</v>
      </c>
      <c r="D110" s="2">
        <f t="shared" si="42"/>
        <v>-50566872.195549414</v>
      </c>
    </row>
    <row r="111" spans="1:5" x14ac:dyDescent="0.25">
      <c r="B111" s="2"/>
      <c r="C111" s="2"/>
    </row>
    <row r="112" spans="1:5" x14ac:dyDescent="0.25">
      <c r="B112" s="2"/>
      <c r="C112" s="2"/>
    </row>
    <row r="113" spans="1:17" hidden="1" x14ac:dyDescent="0.25">
      <c r="B113" s="2"/>
      <c r="C113" s="2"/>
      <c r="D113" s="20" t="s">
        <v>69</v>
      </c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spans="1:17" hidden="1" x14ac:dyDescent="0.25">
      <c r="A114" t="s">
        <v>35</v>
      </c>
      <c r="B114" s="2">
        <f>C114-D114</f>
        <v>13933537.237092197</v>
      </c>
      <c r="C114" s="2">
        <f t="shared" ref="C114:C116" si="43">SUM(H114:Q114)</f>
        <v>516228509.2370922</v>
      </c>
      <c r="D114" s="15">
        <v>502294972</v>
      </c>
      <c r="E114" s="2">
        <f>E119+E122+E123+E126+E132+E133</f>
        <v>40461307</v>
      </c>
      <c r="F114" s="2">
        <f t="shared" ref="F114:Q114" si="44">F119+F122+F123+F126+F132+F133</f>
        <v>42699103</v>
      </c>
      <c r="G114" s="2">
        <f t="shared" si="44"/>
        <v>42503370</v>
      </c>
      <c r="H114" s="2">
        <f>H119+H122+H123+H126+H132+H133</f>
        <v>44900932.264314435</v>
      </c>
      <c r="I114" s="2">
        <f t="shared" si="44"/>
        <v>45989924.937731914</v>
      </c>
      <c r="J114" s="2">
        <f t="shared" si="44"/>
        <v>47335431.528903723</v>
      </c>
      <c r="K114" s="2">
        <f t="shared" si="44"/>
        <v>48754050.465629041</v>
      </c>
      <c r="L114" s="2">
        <f t="shared" si="44"/>
        <v>50402500.65437375</v>
      </c>
      <c r="M114" s="2">
        <f t="shared" si="44"/>
        <v>52004744.167730726</v>
      </c>
      <c r="N114" s="2">
        <f t="shared" si="44"/>
        <v>53873151.572897531</v>
      </c>
      <c r="O114" s="2">
        <f t="shared" si="44"/>
        <v>55786313.469451062</v>
      </c>
      <c r="P114" s="2">
        <f t="shared" si="44"/>
        <v>57570124.356239088</v>
      </c>
      <c r="Q114" s="2">
        <f t="shared" si="44"/>
        <v>59611335.819820888</v>
      </c>
    </row>
    <row r="115" spans="1:17" hidden="1" x14ac:dyDescent="0.25">
      <c r="A115" s="3" t="s">
        <v>38</v>
      </c>
      <c r="B115" s="2">
        <f t="shared" ref="B115:B133" si="45">C115-D115</f>
        <v>-3094853.8308367133</v>
      </c>
      <c r="C115" s="2">
        <f t="shared" si="43"/>
        <v>319908602.02695113</v>
      </c>
      <c r="D115" s="15">
        <v>323003455.85778785</v>
      </c>
      <c r="E115" s="2">
        <f>E129+E136</f>
        <v>25826762.098507941</v>
      </c>
      <c r="F115" s="2">
        <f t="shared" ref="F115:Q116" si="46">F129+F136</f>
        <v>27137974.942375902</v>
      </c>
      <c r="G115" s="2">
        <f t="shared" si="46"/>
        <v>27199675.978400249</v>
      </c>
      <c r="H115" s="2">
        <f t="shared" si="46"/>
        <v>27609925.652561441</v>
      </c>
      <c r="I115" s="2">
        <f t="shared" si="46"/>
        <v>28352402.319627792</v>
      </c>
      <c r="J115" s="2">
        <f t="shared" si="46"/>
        <v>29236592.903833956</v>
      </c>
      <c r="K115" s="2">
        <f t="shared" si="46"/>
        <v>30165610.014511772</v>
      </c>
      <c r="L115" s="2">
        <f t="shared" si="46"/>
        <v>31222636.800145064</v>
      </c>
      <c r="M115" s="2">
        <f t="shared" si="46"/>
        <v>32261757.533791892</v>
      </c>
      <c r="N115" s="2">
        <f t="shared" si="46"/>
        <v>33448574.94912805</v>
      </c>
      <c r="O115" s="2">
        <f t="shared" si="46"/>
        <v>34666109.936409943</v>
      </c>
      <c r="P115" s="2">
        <f t="shared" si="46"/>
        <v>35822435.237722151</v>
      </c>
      <c r="Q115" s="2">
        <f t="shared" si="46"/>
        <v>37122556.679219089</v>
      </c>
    </row>
    <row r="116" spans="1:17" hidden="1" x14ac:dyDescent="0.25">
      <c r="A116" s="3" t="s">
        <v>39</v>
      </c>
      <c r="B116" s="2">
        <f t="shared" si="45"/>
        <v>17028391.067928821</v>
      </c>
      <c r="C116" s="2">
        <f t="shared" si="43"/>
        <v>196319907.210141</v>
      </c>
      <c r="D116" s="15">
        <v>179291516.14221218</v>
      </c>
      <c r="E116" s="2">
        <f>E130+E137</f>
        <v>14634544.901492061</v>
      </c>
      <c r="F116" s="2">
        <f t="shared" si="46"/>
        <v>15561128.057624098</v>
      </c>
      <c r="G116" s="2">
        <f t="shared" si="46"/>
        <v>15303694.021599753</v>
      </c>
      <c r="H116" s="2">
        <f t="shared" si="46"/>
        <v>17291006.611752994</v>
      </c>
      <c r="I116" s="2">
        <f t="shared" si="46"/>
        <v>17637522.618104123</v>
      </c>
      <c r="J116" s="2">
        <f t="shared" si="46"/>
        <v>18098838.625069771</v>
      </c>
      <c r="K116" s="2">
        <f t="shared" si="46"/>
        <v>18588440.451117277</v>
      </c>
      <c r="L116" s="2">
        <f t="shared" si="46"/>
        <v>19179863.854228698</v>
      </c>
      <c r="M116" s="2">
        <f t="shared" si="46"/>
        <v>19742986.63393883</v>
      </c>
      <c r="N116" s="2">
        <f t="shared" si="46"/>
        <v>20424576.623769473</v>
      </c>
      <c r="O116" s="2">
        <f t="shared" si="46"/>
        <v>21120203.533041112</v>
      </c>
      <c r="P116" s="2">
        <f t="shared" si="46"/>
        <v>21747689.118516929</v>
      </c>
      <c r="Q116" s="2">
        <f t="shared" si="46"/>
        <v>22488779.140601799</v>
      </c>
    </row>
    <row r="117" spans="1:17" hidden="1" x14ac:dyDescent="0.25">
      <c r="A117" s="3"/>
      <c r="B117" s="2"/>
      <c r="C117" s="2"/>
      <c r="D117" s="15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idden="1" x14ac:dyDescent="0.25">
      <c r="A118" s="3" t="s">
        <v>87</v>
      </c>
      <c r="B118" s="2">
        <f t="shared" si="45"/>
        <v>0</v>
      </c>
      <c r="C118" s="2"/>
      <c r="D118" s="15"/>
      <c r="E118" s="2"/>
      <c r="F118" s="2"/>
      <c r="G118" s="2"/>
      <c r="H118" s="2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hidden="1" x14ac:dyDescent="0.25">
      <c r="A119" s="4" t="s">
        <v>14</v>
      </c>
      <c r="B119" s="2">
        <f t="shared" si="45"/>
        <v>0</v>
      </c>
      <c r="C119" s="2">
        <f t="shared" ref="C119:C137" si="47">SUM(H119:Q119)</f>
        <v>428189422</v>
      </c>
      <c r="D119" s="15">
        <v>428189422</v>
      </c>
      <c r="E119" s="2">
        <f t="shared" ref="E119:G119" si="48">E120+E121</f>
        <v>32804469</v>
      </c>
      <c r="F119" s="2">
        <f t="shared" si="48"/>
        <v>33950127</v>
      </c>
      <c r="G119" s="2">
        <f t="shared" si="48"/>
        <v>35197184</v>
      </c>
      <c r="H119" s="2">
        <f>H120+H121</f>
        <v>36499452</v>
      </c>
      <c r="I119" s="2">
        <f t="shared" ref="I119:Q119" si="49">I120+I121</f>
        <v>37776933</v>
      </c>
      <c r="J119" s="2">
        <f t="shared" si="49"/>
        <v>39099125</v>
      </c>
      <c r="K119" s="2">
        <f t="shared" si="49"/>
        <v>40467595</v>
      </c>
      <c r="L119" s="2">
        <f t="shared" si="49"/>
        <v>41883961</v>
      </c>
      <c r="M119" s="2">
        <f t="shared" si="49"/>
        <v>43349899</v>
      </c>
      <c r="N119" s="2">
        <f t="shared" si="49"/>
        <v>44867146</v>
      </c>
      <c r="O119" s="2">
        <f t="shared" si="49"/>
        <v>46437496</v>
      </c>
      <c r="P119" s="2">
        <f t="shared" si="49"/>
        <v>48062808</v>
      </c>
      <c r="Q119" s="2">
        <f t="shared" si="49"/>
        <v>49745007</v>
      </c>
    </row>
    <row r="120" spans="1:17" hidden="1" x14ac:dyDescent="0.25">
      <c r="A120" s="32" t="s">
        <v>38</v>
      </c>
      <c r="B120" s="2">
        <f t="shared" si="45"/>
        <v>0</v>
      </c>
      <c r="C120" s="2">
        <f t="shared" si="47"/>
        <v>283414771.95979822</v>
      </c>
      <c r="D120" s="15">
        <v>283414771.95979822</v>
      </c>
      <c r="E120" s="2">
        <f>E19</f>
        <v>21738379.833028864</v>
      </c>
      <c r="F120" s="2">
        <f>F19</f>
        <v>22471287.255926628</v>
      </c>
      <c r="G120" s="2">
        <f>G19</f>
        <v>23296703.198303338</v>
      </c>
      <c r="H120" s="2">
        <f t="shared" ref="H120:Q120" si="50">H19*H$4*(1-$F$5)</f>
        <v>24158662.810772568</v>
      </c>
      <c r="I120" s="2">
        <f t="shared" si="50"/>
        <v>25004216.128290005</v>
      </c>
      <c r="J120" s="2">
        <f t="shared" si="50"/>
        <v>25879363.25924148</v>
      </c>
      <c r="K120" s="2">
        <f t="shared" si="50"/>
        <v>26785141.386996876</v>
      </c>
      <c r="L120" s="2">
        <f t="shared" si="50"/>
        <v>27722621.451372709</v>
      </c>
      <c r="M120" s="2">
        <f t="shared" si="50"/>
        <v>28692912.781869899</v>
      </c>
      <c r="N120" s="2">
        <f t="shared" si="50"/>
        <v>29697165.08334709</v>
      </c>
      <c r="O120" s="2">
        <f t="shared" si="50"/>
        <v>30736565.788456216</v>
      </c>
      <c r="P120" s="2">
        <f t="shared" si="50"/>
        <v>31812345.352771383</v>
      </c>
      <c r="Q120" s="2">
        <f t="shared" si="50"/>
        <v>32925777.916679982</v>
      </c>
    </row>
    <row r="121" spans="1:17" hidden="1" x14ac:dyDescent="0.25">
      <c r="A121" s="32" t="s">
        <v>39</v>
      </c>
      <c r="B121" s="2">
        <f t="shared" si="45"/>
        <v>0</v>
      </c>
      <c r="C121" s="2">
        <f t="shared" si="47"/>
        <v>144774650.04020178</v>
      </c>
      <c r="D121" s="15">
        <v>144774650.04020178</v>
      </c>
      <c r="E121" s="2">
        <f t="shared" ref="E121:G122" si="51">E21</f>
        <v>11066089.166971136</v>
      </c>
      <c r="F121" s="2">
        <f t="shared" si="51"/>
        <v>11478839.744073372</v>
      </c>
      <c r="G121" s="2">
        <f t="shared" si="51"/>
        <v>11900480.801696662</v>
      </c>
      <c r="H121" s="2">
        <f t="shared" ref="H121:Q121" si="52">H21*H$4</f>
        <v>12340789.189227432</v>
      </c>
      <c r="I121" s="2">
        <f t="shared" si="52"/>
        <v>12772716.871709995</v>
      </c>
      <c r="J121" s="2">
        <f t="shared" si="52"/>
        <v>13219761.74075852</v>
      </c>
      <c r="K121" s="2">
        <f t="shared" si="52"/>
        <v>13682453.613003124</v>
      </c>
      <c r="L121" s="2">
        <f t="shared" si="52"/>
        <v>14161339.548627291</v>
      </c>
      <c r="M121" s="2">
        <f t="shared" si="52"/>
        <v>14656986.218130101</v>
      </c>
      <c r="N121" s="2">
        <f t="shared" si="52"/>
        <v>15169980.91665291</v>
      </c>
      <c r="O121" s="2">
        <f t="shared" si="52"/>
        <v>15700930.211543784</v>
      </c>
      <c r="P121" s="2">
        <f t="shared" si="52"/>
        <v>16250462.647228617</v>
      </c>
      <c r="Q121" s="2">
        <f t="shared" si="52"/>
        <v>16819229.083320018</v>
      </c>
    </row>
    <row r="122" spans="1:17" hidden="1" x14ac:dyDescent="0.25">
      <c r="A122" s="4" t="s">
        <v>15</v>
      </c>
      <c r="B122" s="2">
        <f t="shared" si="45"/>
        <v>0</v>
      </c>
      <c r="C122" s="2">
        <f t="shared" si="47"/>
        <v>34337858</v>
      </c>
      <c r="D122" s="15">
        <v>34337858</v>
      </c>
      <c r="E122" s="2">
        <f t="shared" si="51"/>
        <v>3199555</v>
      </c>
      <c r="F122" s="2">
        <f t="shared" si="51"/>
        <v>4210023</v>
      </c>
      <c r="G122" s="2">
        <f t="shared" si="51"/>
        <v>4569194</v>
      </c>
      <c r="H122" s="2">
        <f t="shared" ref="H122:Q122" si="53">H22</f>
        <v>3551875</v>
      </c>
      <c r="I122" s="2">
        <f t="shared" si="53"/>
        <v>3255336</v>
      </c>
      <c r="J122" s="2">
        <f t="shared" si="53"/>
        <v>3176477</v>
      </c>
      <c r="K122" s="2">
        <f t="shared" si="53"/>
        <v>3103654</v>
      </c>
      <c r="L122" s="2">
        <f t="shared" si="53"/>
        <v>3209743</v>
      </c>
      <c r="M122" s="2">
        <f t="shared" si="53"/>
        <v>3255110</v>
      </c>
      <c r="N122" s="2">
        <f t="shared" si="53"/>
        <v>3408646</v>
      </c>
      <c r="O122" s="2">
        <f t="shared" si="53"/>
        <v>3594917</v>
      </c>
      <c r="P122" s="2">
        <f t="shared" si="53"/>
        <v>3795711</v>
      </c>
      <c r="Q122" s="2">
        <f t="shared" si="53"/>
        <v>3986389</v>
      </c>
    </row>
    <row r="123" spans="1:17" hidden="1" x14ac:dyDescent="0.25">
      <c r="A123" s="4" t="s">
        <v>36</v>
      </c>
      <c r="B123" s="2">
        <f t="shared" si="45"/>
        <v>19779372.2508948</v>
      </c>
      <c r="C123" s="2">
        <f t="shared" si="47"/>
        <v>31044373.292410627</v>
      </c>
      <c r="D123" s="15">
        <v>11265001.041515825</v>
      </c>
      <c r="E123" s="2">
        <f t="shared" ref="E123:Q123" si="54">E37</f>
        <v>1098957</v>
      </c>
      <c r="F123" s="2">
        <f t="shared" si="54"/>
        <v>1102583.5581</v>
      </c>
      <c r="G123" s="2">
        <f t="shared" si="54"/>
        <v>1106222.0838417301</v>
      </c>
      <c r="H123" s="2">
        <f t="shared" si="54"/>
        <v>3058614.8810328487</v>
      </c>
      <c r="I123" s="2">
        <f t="shared" si="54"/>
        <v>3068708.3101402572</v>
      </c>
      <c r="J123" s="2">
        <f t="shared" si="54"/>
        <v>3078835.04756372</v>
      </c>
      <c r="K123" s="2">
        <f t="shared" si="54"/>
        <v>3088995.2032206808</v>
      </c>
      <c r="L123" s="2">
        <f t="shared" si="54"/>
        <v>3099188.8873913097</v>
      </c>
      <c r="M123" s="2">
        <f t="shared" si="54"/>
        <v>3109416.2107197009</v>
      </c>
      <c r="N123" s="2">
        <f t="shared" si="54"/>
        <v>3119677.2842150768</v>
      </c>
      <c r="O123" s="2">
        <f t="shared" si="54"/>
        <v>3129972.2192529864</v>
      </c>
      <c r="P123" s="2">
        <f t="shared" si="54"/>
        <v>3140301.1275765216</v>
      </c>
      <c r="Q123" s="2">
        <f t="shared" si="54"/>
        <v>3150664.1212975248</v>
      </c>
    </row>
    <row r="124" spans="1:17" hidden="1" x14ac:dyDescent="0.25">
      <c r="A124" s="32" t="s">
        <v>38</v>
      </c>
      <c r="B124" s="2">
        <f t="shared" si="45"/>
        <v>0</v>
      </c>
      <c r="C124" s="2">
        <f t="shared" si="47"/>
        <v>6320157.9787921244</v>
      </c>
      <c r="D124" s="15">
        <v>6320157.9787921244</v>
      </c>
      <c r="E124" s="2">
        <f t="shared" ref="E124:Q124" si="55">E38</f>
        <v>616562.9125378984</v>
      </c>
      <c r="F124" s="2">
        <f t="shared" si="55"/>
        <v>618597.5701492735</v>
      </c>
      <c r="G124" s="2">
        <f t="shared" si="55"/>
        <v>620638.94213076623</v>
      </c>
      <c r="H124" s="2">
        <f t="shared" si="55"/>
        <v>622687.05063979782</v>
      </c>
      <c r="I124" s="2">
        <f t="shared" si="55"/>
        <v>624741.91790690913</v>
      </c>
      <c r="J124" s="2">
        <f t="shared" si="55"/>
        <v>626803.56623600191</v>
      </c>
      <c r="K124" s="2">
        <f t="shared" si="55"/>
        <v>628872.01800458087</v>
      </c>
      <c r="L124" s="2">
        <f t="shared" si="55"/>
        <v>630947.29566399613</v>
      </c>
      <c r="M124" s="2">
        <f t="shared" si="55"/>
        <v>633029.42173968733</v>
      </c>
      <c r="N124" s="2">
        <f t="shared" si="55"/>
        <v>635118.41883142828</v>
      </c>
      <c r="O124" s="2">
        <f t="shared" si="55"/>
        <v>637214.30961357208</v>
      </c>
      <c r="P124" s="2">
        <f t="shared" si="55"/>
        <v>639317.11683529697</v>
      </c>
      <c r="Q124" s="2">
        <f t="shared" si="55"/>
        <v>641426.86332085344</v>
      </c>
    </row>
    <row r="125" spans="1:17" hidden="1" x14ac:dyDescent="0.25">
      <c r="A125" s="32" t="s">
        <v>39</v>
      </c>
      <c r="B125" s="2">
        <f t="shared" si="45"/>
        <v>19779372.2508948</v>
      </c>
      <c r="C125" s="2">
        <f t="shared" si="47"/>
        <v>24724215.3136185</v>
      </c>
      <c r="D125" s="15">
        <v>4944843.0627237</v>
      </c>
      <c r="E125" s="2">
        <f t="shared" ref="E125:Q125" si="56">E40</f>
        <v>482394.0874621016</v>
      </c>
      <c r="F125" s="2">
        <f t="shared" si="56"/>
        <v>483985.98795072653</v>
      </c>
      <c r="G125" s="2">
        <f t="shared" si="56"/>
        <v>485583.14171096392</v>
      </c>
      <c r="H125" s="2">
        <f t="shared" si="56"/>
        <v>2435927.8303930508</v>
      </c>
      <c r="I125" s="2">
        <f t="shared" si="56"/>
        <v>2443966.392233348</v>
      </c>
      <c r="J125" s="2">
        <f t="shared" si="56"/>
        <v>2452031.4813277181</v>
      </c>
      <c r="K125" s="2">
        <f t="shared" si="56"/>
        <v>2460123.1852161</v>
      </c>
      <c r="L125" s="2">
        <f t="shared" si="56"/>
        <v>2468241.5917273136</v>
      </c>
      <c r="M125" s="2">
        <f t="shared" si="56"/>
        <v>2476386.7889800137</v>
      </c>
      <c r="N125" s="2">
        <f t="shared" si="56"/>
        <v>2484558.8653836483</v>
      </c>
      <c r="O125" s="2">
        <f t="shared" si="56"/>
        <v>2492757.9096394144</v>
      </c>
      <c r="P125" s="2">
        <f t="shared" si="56"/>
        <v>2500984.0107412245</v>
      </c>
      <c r="Q125" s="2">
        <f t="shared" si="56"/>
        <v>2509237.2579766712</v>
      </c>
    </row>
    <row r="126" spans="1:17" hidden="1" x14ac:dyDescent="0.25">
      <c r="A126" s="4" t="s">
        <v>45</v>
      </c>
      <c r="B126" s="2">
        <f t="shared" si="45"/>
        <v>0</v>
      </c>
      <c r="C126" s="2">
        <f t="shared" si="47"/>
        <v>965526.95848417562</v>
      </c>
      <c r="D126" s="15">
        <v>965526.95848417562</v>
      </c>
      <c r="E126" s="2">
        <f t="shared" ref="E126:Q126" si="57">E42</f>
        <v>988153</v>
      </c>
      <c r="F126" s="2">
        <f t="shared" si="57"/>
        <v>788375.44189999998</v>
      </c>
      <c r="G126" s="2">
        <f t="shared" si="57"/>
        <v>141591.91615826986</v>
      </c>
      <c r="H126" s="2">
        <f t="shared" si="57"/>
        <v>95127.383281592047</v>
      </c>
      <c r="I126" s="2">
        <f t="shared" si="57"/>
        <v>95441.803646421293</v>
      </c>
      <c r="J126" s="2">
        <f t="shared" si="57"/>
        <v>95756.137498454424</v>
      </c>
      <c r="K126" s="2">
        <f t="shared" si="57"/>
        <v>96072.344952199142</v>
      </c>
      <c r="L126" s="2">
        <f t="shared" si="57"/>
        <v>96389.385990541195</v>
      </c>
      <c r="M126" s="2">
        <f t="shared" si="57"/>
        <v>96707.22046430991</v>
      </c>
      <c r="N126" s="2">
        <f t="shared" si="57"/>
        <v>97026.808091842104</v>
      </c>
      <c r="O126" s="2">
        <f t="shared" si="57"/>
        <v>97347.108458545059</v>
      </c>
      <c r="P126" s="2">
        <f t="shared" si="57"/>
        <v>97668.081016458105</v>
      </c>
      <c r="Q126" s="2">
        <f t="shared" si="57"/>
        <v>97990.685083812336</v>
      </c>
    </row>
    <row r="127" spans="1:17" hidden="1" x14ac:dyDescent="0.25">
      <c r="B127" s="34" t="s">
        <v>88</v>
      </c>
      <c r="C127" s="34" t="s">
        <v>88</v>
      </c>
      <c r="D127" s="34" t="s">
        <v>88</v>
      </c>
      <c r="E127" s="34" t="s">
        <v>88</v>
      </c>
      <c r="F127" s="34" t="s">
        <v>88</v>
      </c>
      <c r="G127" s="34" t="s">
        <v>88</v>
      </c>
      <c r="H127" s="34" t="s">
        <v>88</v>
      </c>
      <c r="I127" s="34" t="s">
        <v>88</v>
      </c>
      <c r="J127" s="34" t="s">
        <v>88</v>
      </c>
      <c r="K127" s="34" t="s">
        <v>88</v>
      </c>
      <c r="L127" s="34" t="s">
        <v>88</v>
      </c>
      <c r="M127" s="34" t="s">
        <v>88</v>
      </c>
      <c r="N127" s="34" t="s">
        <v>88</v>
      </c>
      <c r="O127" s="34" t="s">
        <v>88</v>
      </c>
      <c r="P127" s="34" t="s">
        <v>88</v>
      </c>
      <c r="Q127" s="34" t="s">
        <v>88</v>
      </c>
    </row>
    <row r="128" spans="1:17" hidden="1" x14ac:dyDescent="0.25">
      <c r="A128" s="4" t="s">
        <v>89</v>
      </c>
      <c r="B128" s="2"/>
      <c r="C128" s="2">
        <f t="shared" si="47"/>
        <v>494537180.25089478</v>
      </c>
      <c r="D128" s="15">
        <v>474757808</v>
      </c>
      <c r="E128" s="2">
        <f>E119+E122+E123+E126</f>
        <v>38091134</v>
      </c>
      <c r="F128" s="2">
        <f t="shared" ref="F128:Q128" si="58">F119+F122+F123+F126</f>
        <v>40051109</v>
      </c>
      <c r="G128" s="2">
        <f t="shared" si="58"/>
        <v>41014192</v>
      </c>
      <c r="H128" s="2">
        <f t="shared" si="58"/>
        <v>43205069.264314435</v>
      </c>
      <c r="I128" s="2">
        <f t="shared" si="58"/>
        <v>44196419.113786682</v>
      </c>
      <c r="J128" s="2">
        <f t="shared" si="58"/>
        <v>45450193.18506217</v>
      </c>
      <c r="K128" s="2">
        <f t="shared" si="58"/>
        <v>46756316.548172876</v>
      </c>
      <c r="L128" s="2">
        <f t="shared" si="58"/>
        <v>48289282.273381844</v>
      </c>
      <c r="M128" s="2">
        <f t="shared" si="58"/>
        <v>49811132.431184016</v>
      </c>
      <c r="N128" s="2">
        <f t="shared" si="58"/>
        <v>51492496.092306919</v>
      </c>
      <c r="O128" s="2">
        <f t="shared" si="58"/>
        <v>53259732.327711537</v>
      </c>
      <c r="P128" s="2">
        <f t="shared" si="58"/>
        <v>55096488.208592981</v>
      </c>
      <c r="Q128" s="2">
        <f t="shared" si="58"/>
        <v>56980050.806381337</v>
      </c>
    </row>
    <row r="129" spans="1:17" hidden="1" x14ac:dyDescent="0.25">
      <c r="A129" s="32" t="s">
        <v>38</v>
      </c>
      <c r="B129" s="2"/>
      <c r="C129" s="2">
        <f t="shared" si="47"/>
        <v>308424957.26955253</v>
      </c>
      <c r="D129" s="15">
        <v>308424957.26955253</v>
      </c>
      <c r="E129" s="2">
        <f>E120+E124+9/17*(E$122+E$126)</f>
        <v>24571964.627919704</v>
      </c>
      <c r="F129" s="2">
        <f t="shared" ref="F129:Q129" si="59">F120+F124+9/17*(F$122+F$126)</f>
        <v>25736095.765905313</v>
      </c>
      <c r="G129" s="2">
        <f t="shared" si="59"/>
        <v>26411287.625459071</v>
      </c>
      <c r="H129" s="2">
        <f t="shared" si="59"/>
        <v>26712115.82903203</v>
      </c>
      <c r="I129" s="2">
        <f t="shared" si="59"/>
        <v>27402899.236362666</v>
      </c>
      <c r="J129" s="2">
        <f t="shared" si="59"/>
        <v>28238525.545329604</v>
      </c>
      <c r="K129" s="2">
        <f t="shared" si="59"/>
        <v>29107986.175858505</v>
      </c>
      <c r="L129" s="2">
        <f t="shared" si="59"/>
        <v>30103874.12785523</v>
      </c>
      <c r="M129" s="2">
        <f t="shared" si="59"/>
        <v>31100433.673267163</v>
      </c>
      <c r="N129" s="2">
        <f t="shared" si="59"/>
        <v>32188227.929991845</v>
      </c>
      <c r="O129" s="2">
        <f t="shared" si="59"/>
        <v>33328508.155489016</v>
      </c>
      <c r="P129" s="2">
        <f t="shared" si="59"/>
        <v>34512863.159556568</v>
      </c>
      <c r="Q129" s="2">
        <f t="shared" si="59"/>
        <v>35729523.436809912</v>
      </c>
    </row>
    <row r="130" spans="1:17" hidden="1" x14ac:dyDescent="0.25">
      <c r="A130" s="32" t="s">
        <v>39</v>
      </c>
      <c r="B130" s="2"/>
      <c r="C130" s="2">
        <f t="shared" si="47"/>
        <v>186112222.98134226</v>
      </c>
      <c r="D130" s="15">
        <v>166332850.73044744</v>
      </c>
      <c r="E130" s="2">
        <f>E121+E125+8/17*(E$122+E$126)</f>
        <v>13519169.372080296</v>
      </c>
      <c r="F130" s="2">
        <f t="shared" ref="F130:Q130" si="60">F121+F125+8/17*(F$122+F$126)</f>
        <v>14315013.234094687</v>
      </c>
      <c r="G130" s="2">
        <f t="shared" si="60"/>
        <v>14602904.374540929</v>
      </c>
      <c r="H130" s="2">
        <f t="shared" si="60"/>
        <v>16492953.435282407</v>
      </c>
      <c r="I130" s="2">
        <f t="shared" si="60"/>
        <v>16793519.877424013</v>
      </c>
      <c r="J130" s="2">
        <f t="shared" si="60"/>
        <v>17211667.639732569</v>
      </c>
      <c r="K130" s="2">
        <f t="shared" si="60"/>
        <v>17648330.372314375</v>
      </c>
      <c r="L130" s="2">
        <f t="shared" si="60"/>
        <v>18185408.145526621</v>
      </c>
      <c r="M130" s="2">
        <f t="shared" si="60"/>
        <v>18710698.757916849</v>
      </c>
      <c r="N130" s="2">
        <f t="shared" si="60"/>
        <v>19304268.162315071</v>
      </c>
      <c r="O130" s="2">
        <f t="shared" si="60"/>
        <v>19931224.172222514</v>
      </c>
      <c r="P130" s="2">
        <f t="shared" si="60"/>
        <v>20583625.04903641</v>
      </c>
      <c r="Q130" s="2">
        <f t="shared" si="60"/>
        <v>21250527.369571421</v>
      </c>
    </row>
    <row r="131" spans="1:17" hidden="1" x14ac:dyDescent="0.25">
      <c r="A131" s="3"/>
      <c r="B131" s="2"/>
      <c r="C131" s="2"/>
      <c r="D131" s="15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idden="1" x14ac:dyDescent="0.25">
      <c r="A132" s="3" t="s">
        <v>30</v>
      </c>
      <c r="B132" s="2">
        <f t="shared" si="45"/>
        <v>-4272970.7728083096</v>
      </c>
      <c r="C132" s="2">
        <f t="shared" si="47"/>
        <v>16579350.22719169</v>
      </c>
      <c r="D132" s="15">
        <v>20852321</v>
      </c>
      <c r="E132" s="2">
        <f t="shared" ref="E132:Q132" si="61">E58</f>
        <v>1753099</v>
      </c>
      <c r="F132" s="2">
        <f t="shared" si="61"/>
        <v>1968360</v>
      </c>
      <c r="G132" s="2">
        <f t="shared" si="61"/>
        <v>1130613</v>
      </c>
      <c r="H132" s="2">
        <f t="shared" si="61"/>
        <v>1289561</v>
      </c>
      <c r="I132" s="2">
        <f t="shared" si="61"/>
        <v>1361809.5916266628</v>
      </c>
      <c r="J132" s="2">
        <f t="shared" si="61"/>
        <v>1426561.7090000077</v>
      </c>
      <c r="K132" s="2">
        <f t="shared" si="61"/>
        <v>1510389.3558350157</v>
      </c>
      <c r="L132" s="2">
        <f t="shared" si="61"/>
        <v>1595415.2868475406</v>
      </c>
      <c r="M132" s="2">
        <f t="shared" si="61"/>
        <v>1697498.6384797082</v>
      </c>
      <c r="N132" s="2">
        <f t="shared" si="61"/>
        <v>1850113.5945996055</v>
      </c>
      <c r="O132" s="2">
        <f t="shared" si="61"/>
        <v>1966035.6590338438</v>
      </c>
      <c r="P132" s="2">
        <f t="shared" si="61"/>
        <v>1879987.6495155268</v>
      </c>
      <c r="Q132" s="2">
        <f t="shared" si="61"/>
        <v>2001977.7422537804</v>
      </c>
    </row>
    <row r="133" spans="1:17" hidden="1" x14ac:dyDescent="0.25">
      <c r="A133" s="3" t="s">
        <v>33</v>
      </c>
      <c r="B133" s="2">
        <f t="shared" si="45"/>
        <v>-1572864.2409943268</v>
      </c>
      <c r="C133" s="2">
        <f t="shared" si="47"/>
        <v>5111978.7590056732</v>
      </c>
      <c r="D133" s="15">
        <v>6684843</v>
      </c>
      <c r="E133" s="2">
        <f t="shared" ref="E133:Q133" si="62">E63</f>
        <v>617074</v>
      </c>
      <c r="F133" s="2">
        <f t="shared" si="62"/>
        <v>679634</v>
      </c>
      <c r="G133" s="2">
        <f t="shared" si="62"/>
        <v>358565</v>
      </c>
      <c r="H133" s="2">
        <f t="shared" si="62"/>
        <v>406302</v>
      </c>
      <c r="I133" s="2">
        <f t="shared" si="62"/>
        <v>431696.23231857375</v>
      </c>
      <c r="J133" s="2">
        <f t="shared" si="62"/>
        <v>458676.63484154362</v>
      </c>
      <c r="K133" s="2">
        <f t="shared" si="62"/>
        <v>487344.56162115338</v>
      </c>
      <c r="L133" s="2">
        <f t="shared" si="62"/>
        <v>517803.09414436779</v>
      </c>
      <c r="M133" s="2">
        <f t="shared" si="62"/>
        <v>496113.09806699911</v>
      </c>
      <c r="N133" s="2">
        <f t="shared" si="62"/>
        <v>530541.8859910036</v>
      </c>
      <c r="O133" s="2">
        <f t="shared" si="62"/>
        <v>560545.48270568228</v>
      </c>
      <c r="P133" s="2">
        <f t="shared" si="62"/>
        <v>593648.49813057866</v>
      </c>
      <c r="Q133" s="2">
        <f t="shared" si="62"/>
        <v>629307.27118577191</v>
      </c>
    </row>
    <row r="134" spans="1:17" hidden="1" x14ac:dyDescent="0.25">
      <c r="B134" s="34" t="s">
        <v>88</v>
      </c>
      <c r="C134" s="34" t="s">
        <v>88</v>
      </c>
      <c r="D134" s="34" t="s">
        <v>88</v>
      </c>
      <c r="E134" s="34" t="s">
        <v>88</v>
      </c>
      <c r="F134" s="34" t="s">
        <v>88</v>
      </c>
      <c r="G134" s="34" t="s">
        <v>88</v>
      </c>
      <c r="H134" s="34" t="s">
        <v>88</v>
      </c>
      <c r="I134" s="34" t="s">
        <v>88</v>
      </c>
      <c r="J134" s="34" t="s">
        <v>88</v>
      </c>
      <c r="K134" s="34" t="s">
        <v>88</v>
      </c>
      <c r="L134" s="34" t="s">
        <v>88</v>
      </c>
      <c r="M134" s="34" t="s">
        <v>88</v>
      </c>
      <c r="N134" s="34" t="s">
        <v>88</v>
      </c>
      <c r="O134" s="34" t="s">
        <v>88</v>
      </c>
      <c r="P134" s="34" t="s">
        <v>88</v>
      </c>
      <c r="Q134" s="34" t="s">
        <v>88</v>
      </c>
    </row>
    <row r="135" spans="1:17" hidden="1" x14ac:dyDescent="0.25">
      <c r="A135" s="4" t="s">
        <v>60</v>
      </c>
      <c r="B135" s="2"/>
      <c r="C135" s="2">
        <f t="shared" si="47"/>
        <v>21691328.986197364</v>
      </c>
      <c r="D135" s="15">
        <v>27537164</v>
      </c>
      <c r="E135" s="2">
        <f>SUM(E132:E133)</f>
        <v>2370173</v>
      </c>
      <c r="F135" s="2">
        <f t="shared" ref="F135:Q135" si="63">SUM(F132:F133)</f>
        <v>2647994</v>
      </c>
      <c r="G135" s="2">
        <f t="shared" si="63"/>
        <v>1489178</v>
      </c>
      <c r="H135" s="2">
        <f t="shared" si="63"/>
        <v>1695863</v>
      </c>
      <c r="I135" s="2">
        <f t="shared" si="63"/>
        <v>1793505.8239452364</v>
      </c>
      <c r="J135" s="2">
        <f t="shared" si="63"/>
        <v>1885238.3438415513</v>
      </c>
      <c r="K135" s="2">
        <f t="shared" si="63"/>
        <v>1997733.9174561691</v>
      </c>
      <c r="L135" s="2">
        <f t="shared" si="63"/>
        <v>2113218.3809919083</v>
      </c>
      <c r="M135" s="2">
        <f t="shared" si="63"/>
        <v>2193611.7365467073</v>
      </c>
      <c r="N135" s="2">
        <f t="shared" si="63"/>
        <v>2380655.4805906089</v>
      </c>
      <c r="O135" s="2">
        <f t="shared" si="63"/>
        <v>2526581.1417395258</v>
      </c>
      <c r="P135" s="2">
        <f t="shared" si="63"/>
        <v>2473636.1476461054</v>
      </c>
      <c r="Q135" s="2">
        <f t="shared" si="63"/>
        <v>2631285.0134395524</v>
      </c>
    </row>
    <row r="136" spans="1:17" hidden="1" x14ac:dyDescent="0.25">
      <c r="A136" s="32" t="s">
        <v>38</v>
      </c>
      <c r="B136" s="2"/>
      <c r="C136" s="2">
        <f t="shared" si="47"/>
        <v>11483644.757398605</v>
      </c>
      <c r="D136" s="15">
        <v>14578498.588235294</v>
      </c>
      <c r="E136" s="2">
        <f>9/17*E$135</f>
        <v>1254797.4705882354</v>
      </c>
      <c r="F136" s="2">
        <f t="shared" ref="F136:Q136" si="64">9/17*F$135</f>
        <v>1401879.1764705882</v>
      </c>
      <c r="G136" s="2">
        <f t="shared" si="64"/>
        <v>788388.3529411765</v>
      </c>
      <c r="H136" s="2">
        <f t="shared" si="64"/>
        <v>897809.82352941181</v>
      </c>
      <c r="I136" s="2">
        <f t="shared" si="64"/>
        <v>949503.08326512517</v>
      </c>
      <c r="J136" s="2">
        <f t="shared" si="64"/>
        <v>998067.35850435076</v>
      </c>
      <c r="K136" s="2">
        <f t="shared" si="64"/>
        <v>1057623.838653266</v>
      </c>
      <c r="L136" s="2">
        <f t="shared" si="64"/>
        <v>1118762.6722898339</v>
      </c>
      <c r="M136" s="2">
        <f t="shared" si="64"/>
        <v>1161323.8605247275</v>
      </c>
      <c r="N136" s="2">
        <f t="shared" si="64"/>
        <v>1260347.0191362046</v>
      </c>
      <c r="O136" s="2">
        <f t="shared" si="64"/>
        <v>1337601.7809209256</v>
      </c>
      <c r="P136" s="2">
        <f t="shared" si="64"/>
        <v>1309572.0781655852</v>
      </c>
      <c r="Q136" s="2">
        <f t="shared" si="64"/>
        <v>1393033.2424091748</v>
      </c>
    </row>
    <row r="137" spans="1:17" hidden="1" x14ac:dyDescent="0.25">
      <c r="A137" s="32" t="s">
        <v>39</v>
      </c>
      <c r="B137" s="2"/>
      <c r="C137" s="2">
        <f t="shared" si="47"/>
        <v>10207684.22879876</v>
      </c>
      <c r="D137" s="15">
        <v>6860469.9238754334</v>
      </c>
      <c r="E137" s="2">
        <f>8/17*E$135</f>
        <v>1115375.5294117646</v>
      </c>
      <c r="F137" s="2">
        <f t="shared" ref="F137:Q137" si="65">8/17*F$135</f>
        <v>1246114.8235294118</v>
      </c>
      <c r="G137" s="2">
        <f t="shared" si="65"/>
        <v>700789.6470588235</v>
      </c>
      <c r="H137" s="2">
        <f t="shared" si="65"/>
        <v>798053.17647058819</v>
      </c>
      <c r="I137" s="2">
        <f t="shared" si="65"/>
        <v>844002.74068011122</v>
      </c>
      <c r="J137" s="2">
        <f t="shared" si="65"/>
        <v>887170.98533720057</v>
      </c>
      <c r="K137" s="2">
        <f t="shared" si="65"/>
        <v>940110.07880290307</v>
      </c>
      <c r="L137" s="2">
        <f t="shared" si="65"/>
        <v>994455.70870207448</v>
      </c>
      <c r="M137" s="2">
        <f t="shared" si="65"/>
        <v>1032287.87602198</v>
      </c>
      <c r="N137" s="2">
        <f t="shared" si="65"/>
        <v>1120308.4614544043</v>
      </c>
      <c r="O137" s="2">
        <f t="shared" si="65"/>
        <v>1188979.3608186003</v>
      </c>
      <c r="P137" s="2">
        <f t="shared" si="65"/>
        <v>1164064.0694805202</v>
      </c>
      <c r="Q137" s="2">
        <f t="shared" si="65"/>
        <v>1238251.7710303776</v>
      </c>
    </row>
    <row r="138" spans="1:17" hidden="1" x14ac:dyDescent="0.25">
      <c r="D138" s="15"/>
      <c r="E138" s="2"/>
      <c r="F138" s="2"/>
      <c r="G138" s="2"/>
      <c r="H138" s="2"/>
      <c r="I138" s="2"/>
      <c r="J138" s="2"/>
      <c r="K138" s="2"/>
    </row>
    <row r="139" spans="1:17" hidden="1" x14ac:dyDescent="0.25">
      <c r="A139" s="7" t="s">
        <v>46</v>
      </c>
      <c r="B139" s="2">
        <f>C139-D139</f>
        <v>-11100000</v>
      </c>
      <c r="C139" s="2">
        <f t="shared" ref="C139:C141" si="66">SUM(H139:Q139)</f>
        <v>405431551</v>
      </c>
      <c r="D139" s="15">
        <v>416531551</v>
      </c>
      <c r="E139" s="2">
        <f t="shared" ref="E139:Q139" si="67">SUM(E143,E145:E149)</f>
        <v>30429272</v>
      </c>
      <c r="F139" s="2">
        <f t="shared" si="67"/>
        <v>32625431</v>
      </c>
      <c r="G139" s="2">
        <f t="shared" si="67"/>
        <v>43633367</v>
      </c>
      <c r="H139" s="2">
        <f t="shared" si="67"/>
        <v>38910776</v>
      </c>
      <c r="I139" s="2">
        <f t="shared" si="67"/>
        <v>45477090</v>
      </c>
      <c r="J139" s="2">
        <f t="shared" si="67"/>
        <v>41830288</v>
      </c>
      <c r="K139" s="2">
        <f t="shared" si="67"/>
        <v>38978464</v>
      </c>
      <c r="L139" s="2">
        <f t="shared" si="67"/>
        <v>44872696</v>
      </c>
      <c r="M139" s="2">
        <f t="shared" si="67"/>
        <v>39005883</v>
      </c>
      <c r="N139" s="2">
        <f t="shared" si="67"/>
        <v>37474339</v>
      </c>
      <c r="O139" s="2">
        <f t="shared" si="67"/>
        <v>38177990</v>
      </c>
      <c r="P139" s="2">
        <f t="shared" si="67"/>
        <v>40703119</v>
      </c>
      <c r="Q139" s="2">
        <f t="shared" si="67"/>
        <v>40000906</v>
      </c>
    </row>
    <row r="140" spans="1:17" hidden="1" x14ac:dyDescent="0.25">
      <c r="A140" s="3" t="s">
        <v>38</v>
      </c>
      <c r="C140" s="2">
        <f t="shared" si="66"/>
        <v>210684516.64705884</v>
      </c>
      <c r="D140" s="15">
        <v>216560987.2352941</v>
      </c>
      <c r="E140" s="2">
        <f t="shared" ref="E140:Q140" si="68">E146+E147+9/17*(E139-SUM(E145:E147))</f>
        <v>16260595.764705883</v>
      </c>
      <c r="F140" s="2">
        <f t="shared" si="68"/>
        <v>17423337.352941178</v>
      </c>
      <c r="G140" s="2">
        <f t="shared" si="68"/>
        <v>24724258.294117648</v>
      </c>
      <c r="H140" s="2">
        <f t="shared" si="68"/>
        <v>20750829.647058822</v>
      </c>
      <c r="I140" s="2">
        <f t="shared" si="68"/>
        <v>20521584.588235293</v>
      </c>
      <c r="J140" s="2">
        <f t="shared" si="68"/>
        <v>21290747.294117648</v>
      </c>
      <c r="K140" s="2">
        <f t="shared" si="68"/>
        <v>20787063.05882353</v>
      </c>
      <c r="L140" s="2">
        <f t="shared" si="68"/>
        <v>23907225.411764707</v>
      </c>
      <c r="M140" s="2">
        <f t="shared" si="68"/>
        <v>20650173.352941178</v>
      </c>
      <c r="N140" s="2">
        <f t="shared" si="68"/>
        <v>19839355.94117647</v>
      </c>
      <c r="O140" s="2">
        <f t="shared" si="68"/>
        <v>20211877.05882353</v>
      </c>
      <c r="P140" s="2">
        <f t="shared" si="68"/>
        <v>21548710.05882353</v>
      </c>
      <c r="Q140" s="2">
        <f t="shared" si="68"/>
        <v>21176950.235294119</v>
      </c>
    </row>
    <row r="141" spans="1:17" hidden="1" x14ac:dyDescent="0.25">
      <c r="A141" s="3" t="s">
        <v>39</v>
      </c>
      <c r="C141" s="2">
        <f t="shared" si="66"/>
        <v>194747034.35294116</v>
      </c>
      <c r="D141" s="15">
        <v>199970563.7647059</v>
      </c>
      <c r="E141" s="2">
        <f>E139-E140</f>
        <v>14168676.235294117</v>
      </c>
      <c r="F141" s="2">
        <f t="shared" ref="F141:Q141" si="69">F139-F140</f>
        <v>15202093.647058822</v>
      </c>
      <c r="G141" s="2">
        <f t="shared" si="69"/>
        <v>18909108.705882352</v>
      </c>
      <c r="H141" s="2">
        <f t="shared" si="69"/>
        <v>18159946.352941178</v>
      </c>
      <c r="I141" s="2">
        <f t="shared" si="69"/>
        <v>24955505.411764707</v>
      </c>
      <c r="J141" s="2">
        <f t="shared" si="69"/>
        <v>20539540.705882352</v>
      </c>
      <c r="K141" s="2">
        <f t="shared" si="69"/>
        <v>18191400.94117647</v>
      </c>
      <c r="L141" s="2">
        <f t="shared" si="69"/>
        <v>20965470.588235293</v>
      </c>
      <c r="M141" s="2">
        <f t="shared" si="69"/>
        <v>18355709.647058822</v>
      </c>
      <c r="N141" s="2">
        <f t="shared" si="69"/>
        <v>17634983.05882353</v>
      </c>
      <c r="O141" s="2">
        <f t="shared" si="69"/>
        <v>17966112.94117647</v>
      </c>
      <c r="P141" s="2">
        <f t="shared" si="69"/>
        <v>19154408.94117647</v>
      </c>
      <c r="Q141" s="2">
        <f t="shared" si="69"/>
        <v>18823955.764705881</v>
      </c>
    </row>
    <row r="142" spans="1:17" hidden="1" x14ac:dyDescent="0.25">
      <c r="D142" s="15"/>
    </row>
    <row r="143" spans="1:17" hidden="1" x14ac:dyDescent="0.25">
      <c r="A143" s="3" t="s">
        <v>86</v>
      </c>
      <c r="C143" s="2">
        <f t="shared" ref="C143:C149" si="70">SUM(H143:Q143)</f>
        <v>379718442</v>
      </c>
      <c r="D143" s="15">
        <v>379718442</v>
      </c>
      <c r="E143" s="2">
        <f t="shared" ref="E143:Q143" si="71">E25</f>
        <v>28377840</v>
      </c>
      <c r="F143" s="2">
        <f t="shared" si="71"/>
        <v>31211380</v>
      </c>
      <c r="G143" s="2">
        <f t="shared" si="71"/>
        <v>33846480</v>
      </c>
      <c r="H143" s="2">
        <f t="shared" si="71"/>
        <v>36522886</v>
      </c>
      <c r="I143" s="2">
        <f t="shared" si="71"/>
        <v>37965449</v>
      </c>
      <c r="J143" s="2">
        <f t="shared" si="71"/>
        <v>39225274</v>
      </c>
      <c r="K143" s="2">
        <f t="shared" si="71"/>
        <v>38417614</v>
      </c>
      <c r="L143" s="2">
        <f t="shared" si="71"/>
        <v>38361989</v>
      </c>
      <c r="M143" s="2">
        <f t="shared" si="71"/>
        <v>36810558</v>
      </c>
      <c r="N143" s="2">
        <f t="shared" si="71"/>
        <v>36573154</v>
      </c>
      <c r="O143" s="2">
        <f t="shared" si="71"/>
        <v>37470770</v>
      </c>
      <c r="P143" s="2">
        <f t="shared" si="71"/>
        <v>38589682</v>
      </c>
      <c r="Q143" s="2">
        <f t="shared" si="71"/>
        <v>39781066</v>
      </c>
    </row>
    <row r="144" spans="1:17" hidden="1" x14ac:dyDescent="0.25">
      <c r="A144" s="3" t="s">
        <v>47</v>
      </c>
      <c r="C144" s="2">
        <f t="shared" si="70"/>
        <v>0</v>
      </c>
      <c r="D144" s="15">
        <v>0</v>
      </c>
    </row>
    <row r="145" spans="1:17" hidden="1" x14ac:dyDescent="0.25">
      <c r="A145" s="5" t="s">
        <v>43</v>
      </c>
      <c r="C145" s="2">
        <f t="shared" si="70"/>
        <v>8900000</v>
      </c>
      <c r="D145" s="15">
        <v>8900000</v>
      </c>
      <c r="E145" s="2">
        <f t="shared" ref="E145:Q145" si="72">E46</f>
        <v>0</v>
      </c>
      <c r="F145" s="2">
        <f t="shared" si="72"/>
        <v>0</v>
      </c>
      <c r="G145" s="2">
        <f t="shared" si="72"/>
        <v>500000</v>
      </c>
      <c r="H145" s="2">
        <f t="shared" si="72"/>
        <v>0</v>
      </c>
      <c r="I145" s="2">
        <f t="shared" si="72"/>
        <v>7000000</v>
      </c>
      <c r="J145" s="2">
        <f t="shared" si="72"/>
        <v>1900000</v>
      </c>
      <c r="K145" s="2">
        <f t="shared" si="72"/>
        <v>0</v>
      </c>
      <c r="L145" s="2">
        <f t="shared" si="72"/>
        <v>0</v>
      </c>
      <c r="M145" s="2">
        <f t="shared" si="72"/>
        <v>0</v>
      </c>
      <c r="N145" s="2">
        <f t="shared" si="72"/>
        <v>0</v>
      </c>
      <c r="O145" s="2">
        <f t="shared" si="72"/>
        <v>0</v>
      </c>
      <c r="P145" s="2">
        <f t="shared" si="72"/>
        <v>0</v>
      </c>
      <c r="Q145" s="2">
        <f t="shared" si="72"/>
        <v>0</v>
      </c>
    </row>
    <row r="146" spans="1:17" hidden="1" x14ac:dyDescent="0.25">
      <c r="A146" s="5" t="s">
        <v>48</v>
      </c>
      <c r="C146" s="2">
        <f t="shared" si="70"/>
        <v>1606603</v>
      </c>
      <c r="D146" s="15">
        <v>1606603</v>
      </c>
      <c r="E146" s="2">
        <f t="shared" ref="E146:Q146" si="73">E47</f>
        <v>320835</v>
      </c>
      <c r="F146" s="2">
        <f t="shared" si="73"/>
        <v>320982</v>
      </c>
      <c r="G146" s="2">
        <f t="shared" si="73"/>
        <v>321001</v>
      </c>
      <c r="H146" s="2">
        <f t="shared" si="73"/>
        <v>320890</v>
      </c>
      <c r="I146" s="2">
        <f t="shared" si="73"/>
        <v>321641</v>
      </c>
      <c r="J146" s="2">
        <f t="shared" si="73"/>
        <v>321264</v>
      </c>
      <c r="K146" s="2">
        <f t="shared" si="73"/>
        <v>321737</v>
      </c>
      <c r="L146" s="2">
        <f t="shared" si="73"/>
        <v>321071</v>
      </c>
      <c r="M146" s="2">
        <f t="shared" si="73"/>
        <v>0</v>
      </c>
      <c r="N146" s="2">
        <f t="shared" si="73"/>
        <v>0</v>
      </c>
      <c r="O146" s="2">
        <f t="shared" si="73"/>
        <v>0</v>
      </c>
      <c r="P146" s="2">
        <f t="shared" si="73"/>
        <v>0</v>
      </c>
      <c r="Q146" s="2">
        <f t="shared" si="73"/>
        <v>0</v>
      </c>
    </row>
    <row r="147" spans="1:17" hidden="1" x14ac:dyDescent="0.25">
      <c r="A147" s="5" t="s">
        <v>44</v>
      </c>
      <c r="C147" s="2">
        <f t="shared" si="70"/>
        <v>0</v>
      </c>
      <c r="D147" s="15">
        <v>0</v>
      </c>
      <c r="E147" s="2">
        <f t="shared" ref="E147:Q147" si="74">E48</f>
        <v>0</v>
      </c>
      <c r="F147" s="2">
        <f t="shared" si="74"/>
        <v>0</v>
      </c>
      <c r="G147" s="2">
        <f t="shared" si="74"/>
        <v>3693010</v>
      </c>
      <c r="H147" s="2">
        <f t="shared" si="74"/>
        <v>0</v>
      </c>
      <c r="I147" s="2">
        <f t="shared" si="74"/>
        <v>0</v>
      </c>
      <c r="J147" s="2">
        <f t="shared" si="74"/>
        <v>0</v>
      </c>
      <c r="K147" s="2">
        <f t="shared" si="74"/>
        <v>0</v>
      </c>
      <c r="L147" s="2">
        <f t="shared" si="74"/>
        <v>0</v>
      </c>
      <c r="M147" s="2">
        <f t="shared" si="74"/>
        <v>0</v>
      </c>
      <c r="N147" s="2">
        <f t="shared" si="74"/>
        <v>0</v>
      </c>
      <c r="O147" s="2">
        <f t="shared" si="74"/>
        <v>0</v>
      </c>
      <c r="P147" s="2">
        <f t="shared" si="74"/>
        <v>0</v>
      </c>
      <c r="Q147" s="2">
        <f t="shared" si="74"/>
        <v>0</v>
      </c>
    </row>
    <row r="148" spans="1:17" hidden="1" x14ac:dyDescent="0.25">
      <c r="A148" s="5" t="s">
        <v>41</v>
      </c>
      <c r="C148" s="2">
        <f t="shared" si="70"/>
        <v>0</v>
      </c>
      <c r="D148" s="15">
        <v>11100000</v>
      </c>
      <c r="E148" s="2">
        <f t="shared" ref="E148:Q148" si="75">E49</f>
        <v>0</v>
      </c>
      <c r="F148" s="2">
        <f t="shared" si="75"/>
        <v>0</v>
      </c>
      <c r="G148" s="2">
        <f t="shared" si="75"/>
        <v>300000</v>
      </c>
      <c r="H148" s="2">
        <f t="shared" si="75"/>
        <v>0</v>
      </c>
      <c r="I148" s="2">
        <f t="shared" si="75"/>
        <v>0</v>
      </c>
      <c r="J148" s="2">
        <f t="shared" si="75"/>
        <v>0</v>
      </c>
      <c r="K148" s="2">
        <f t="shared" si="75"/>
        <v>0</v>
      </c>
      <c r="L148" s="2">
        <f t="shared" si="75"/>
        <v>0</v>
      </c>
      <c r="M148" s="2">
        <f t="shared" si="75"/>
        <v>0</v>
      </c>
      <c r="N148" s="2">
        <f t="shared" si="75"/>
        <v>0</v>
      </c>
      <c r="O148" s="2">
        <f t="shared" si="75"/>
        <v>0</v>
      </c>
      <c r="P148" s="2">
        <f t="shared" si="75"/>
        <v>0</v>
      </c>
      <c r="Q148" s="2">
        <f t="shared" si="75"/>
        <v>0</v>
      </c>
    </row>
    <row r="149" spans="1:17" hidden="1" x14ac:dyDescent="0.25">
      <c r="A149" s="5" t="s">
        <v>42</v>
      </c>
      <c r="C149" s="2">
        <f t="shared" si="70"/>
        <v>15206506</v>
      </c>
      <c r="D149" s="15">
        <v>15206506</v>
      </c>
      <c r="E149" s="2">
        <f t="shared" ref="E149:Q149" si="76">E51</f>
        <v>1730597</v>
      </c>
      <c r="F149" s="2">
        <f t="shared" si="76"/>
        <v>1093069</v>
      </c>
      <c r="G149" s="2">
        <f t="shared" si="76"/>
        <v>4972876</v>
      </c>
      <c r="H149" s="2">
        <f t="shared" si="76"/>
        <v>2067000</v>
      </c>
      <c r="I149" s="2">
        <f t="shared" si="76"/>
        <v>190000</v>
      </c>
      <c r="J149" s="2">
        <f t="shared" si="76"/>
        <v>383750</v>
      </c>
      <c r="K149" s="2">
        <f t="shared" si="76"/>
        <v>239113</v>
      </c>
      <c r="L149" s="2">
        <f t="shared" si="76"/>
        <v>6189636</v>
      </c>
      <c r="M149" s="2">
        <f t="shared" si="76"/>
        <v>2195325</v>
      </c>
      <c r="N149" s="2">
        <f t="shared" si="76"/>
        <v>901185</v>
      </c>
      <c r="O149" s="2">
        <f t="shared" si="76"/>
        <v>707220</v>
      </c>
      <c r="P149" s="2">
        <f t="shared" si="76"/>
        <v>2113437</v>
      </c>
      <c r="Q149" s="2">
        <f t="shared" si="76"/>
        <v>219840</v>
      </c>
    </row>
    <row r="150" spans="1:17" hidden="1" x14ac:dyDescent="0.25">
      <c r="A150" s="5"/>
      <c r="C150" s="2"/>
      <c r="D150" s="15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idden="1" x14ac:dyDescent="0.25">
      <c r="D151" s="20" t="s">
        <v>69</v>
      </c>
    </row>
    <row r="152" spans="1:17" ht="14.4" hidden="1" thickBot="1" x14ac:dyDescent="0.3">
      <c r="A152" s="12" t="s">
        <v>49</v>
      </c>
      <c r="B152" s="22">
        <f>C152-D152</f>
        <v>25033537.237092137</v>
      </c>
      <c r="C152" s="2">
        <f>SUM(H152:Q152)</f>
        <v>110796958.23709214</v>
      </c>
      <c r="D152" s="15">
        <v>85763421</v>
      </c>
      <c r="E152" s="2">
        <f t="shared" ref="E152:Q154" si="77">E114-E139</f>
        <v>10032035</v>
      </c>
      <c r="F152" s="2">
        <f t="shared" si="77"/>
        <v>10073672</v>
      </c>
      <c r="G152" s="2">
        <f t="shared" si="77"/>
        <v>-1129997</v>
      </c>
      <c r="H152" s="2">
        <f t="shared" si="77"/>
        <v>5990156.2643144354</v>
      </c>
      <c r="I152" s="2">
        <f t="shared" si="77"/>
        <v>512834.93773191422</v>
      </c>
      <c r="J152" s="2">
        <f t="shared" si="77"/>
        <v>5505143.5289037228</v>
      </c>
      <c r="K152" s="2">
        <f t="shared" si="77"/>
        <v>9775586.4656290412</v>
      </c>
      <c r="L152" s="2">
        <f t="shared" si="77"/>
        <v>5529804.6543737501</v>
      </c>
      <c r="M152" s="2">
        <f t="shared" si="77"/>
        <v>12998861.167730726</v>
      </c>
      <c r="N152" s="2">
        <f t="shared" si="77"/>
        <v>16398812.572897531</v>
      </c>
      <c r="O152" s="2">
        <f t="shared" si="77"/>
        <v>17608323.469451062</v>
      </c>
      <c r="P152" s="2">
        <f t="shared" si="77"/>
        <v>16867005.356239088</v>
      </c>
      <c r="Q152" s="2">
        <f t="shared" si="77"/>
        <v>19610429.819820888</v>
      </c>
    </row>
    <row r="153" spans="1:17" hidden="1" x14ac:dyDescent="0.25">
      <c r="A153" s="3" t="s">
        <v>38</v>
      </c>
      <c r="B153" s="2">
        <f t="shared" ref="B153:B161" si="78">C153-D153</f>
        <v>2781616.7573986053</v>
      </c>
      <c r="C153" s="2">
        <f>SUM(H153:Q153)</f>
        <v>109224085.37989232</v>
      </c>
      <c r="D153" s="15">
        <v>106442468.62249371</v>
      </c>
      <c r="E153" s="2">
        <f t="shared" si="77"/>
        <v>9566166.3338020574</v>
      </c>
      <c r="F153" s="2">
        <f t="shared" si="77"/>
        <v>9714637.5894347243</v>
      </c>
      <c r="G153" s="2">
        <f t="shared" si="77"/>
        <v>2475417.6842826009</v>
      </c>
      <c r="H153" s="2">
        <f t="shared" si="77"/>
        <v>6859096.0055026188</v>
      </c>
      <c r="I153" s="2">
        <f t="shared" si="77"/>
        <v>7830817.7313924991</v>
      </c>
      <c r="J153" s="2">
        <f t="shared" si="77"/>
        <v>7945845.6097163074</v>
      </c>
      <c r="K153" s="2">
        <f t="shared" si="77"/>
        <v>9378546.9556882419</v>
      </c>
      <c r="L153" s="2">
        <f t="shared" si="77"/>
        <v>7315411.3883803561</v>
      </c>
      <c r="M153" s="2">
        <f t="shared" si="77"/>
        <v>11611584.180850714</v>
      </c>
      <c r="N153" s="2">
        <f t="shared" si="77"/>
        <v>13609219.00795158</v>
      </c>
      <c r="O153" s="2">
        <f t="shared" si="77"/>
        <v>14454232.877586413</v>
      </c>
      <c r="P153" s="2">
        <f t="shared" si="77"/>
        <v>14273725.178898621</v>
      </c>
      <c r="Q153" s="2">
        <f t="shared" si="77"/>
        <v>15945606.443924971</v>
      </c>
    </row>
    <row r="154" spans="1:17" hidden="1" x14ac:dyDescent="0.25">
      <c r="A154" s="3" t="s">
        <v>39</v>
      </c>
      <c r="B154" s="2">
        <f t="shared" si="78"/>
        <v>22251920.479693539</v>
      </c>
      <c r="C154" s="2">
        <f>SUM(H154:Q154)</f>
        <v>1572872.8571998328</v>
      </c>
      <c r="D154" s="15">
        <v>-20679047.622493707</v>
      </c>
      <c r="E154" s="2">
        <f t="shared" si="77"/>
        <v>465868.66619794443</v>
      </c>
      <c r="F154" s="2">
        <f t="shared" si="77"/>
        <v>359034.4105652757</v>
      </c>
      <c r="G154" s="2">
        <f t="shared" si="77"/>
        <v>-3605414.684282599</v>
      </c>
      <c r="H154" s="2">
        <f t="shared" si="77"/>
        <v>-868939.74118818343</v>
      </c>
      <c r="I154" s="2">
        <f t="shared" si="77"/>
        <v>-7317982.7936605848</v>
      </c>
      <c r="J154" s="2">
        <f t="shared" si="77"/>
        <v>-2440702.0808125809</v>
      </c>
      <c r="K154" s="2">
        <f t="shared" si="77"/>
        <v>397039.50994080678</v>
      </c>
      <c r="L154" s="2">
        <f t="shared" si="77"/>
        <v>-1785606.7340065949</v>
      </c>
      <c r="M154" s="2">
        <f t="shared" si="77"/>
        <v>1387276.9868800081</v>
      </c>
      <c r="N154" s="2">
        <f t="shared" si="77"/>
        <v>2789593.5649459437</v>
      </c>
      <c r="O154" s="2">
        <f t="shared" si="77"/>
        <v>3154090.5918646418</v>
      </c>
      <c r="P154" s="2">
        <f t="shared" si="77"/>
        <v>2593280.1773404591</v>
      </c>
      <c r="Q154" s="2">
        <f t="shared" si="77"/>
        <v>3664823.3758959174</v>
      </c>
    </row>
    <row r="155" spans="1:17" hidden="1" x14ac:dyDescent="0.25">
      <c r="B155" s="2"/>
    </row>
    <row r="156" spans="1:17" ht="14.4" hidden="1" thickBot="1" x14ac:dyDescent="0.3">
      <c r="A156" s="3" t="s">
        <v>55</v>
      </c>
      <c r="B156" s="22">
        <f t="shared" si="78"/>
        <v>50864135.250894785</v>
      </c>
      <c r="C156" s="2">
        <f>SUM(H156:Q156)</f>
        <v>89105629.250894785</v>
      </c>
      <c r="D156" s="15">
        <v>38241494</v>
      </c>
      <c r="E156" s="2">
        <f>SUM(E157:E158)</f>
        <v>5629030</v>
      </c>
      <c r="F156" s="2">
        <f t="shared" ref="F156:Q156" si="79">SUM(F157:F158)</f>
        <v>5861801</v>
      </c>
      <c r="G156" s="2">
        <f t="shared" si="79"/>
        <v>-4684982</v>
      </c>
      <c r="H156" s="2">
        <f t="shared" si="79"/>
        <v>4294293.264314441</v>
      </c>
      <c r="I156" s="2">
        <f t="shared" si="79"/>
        <v>-1280670.8862133212</v>
      </c>
      <c r="J156" s="2">
        <f t="shared" si="79"/>
        <v>3619905.1850621738</v>
      </c>
      <c r="K156" s="2">
        <f t="shared" si="79"/>
        <v>7777852.54817288</v>
      </c>
      <c r="L156" s="2">
        <f t="shared" si="79"/>
        <v>3416586.2733818507</v>
      </c>
      <c r="M156" s="2">
        <f t="shared" si="79"/>
        <v>10805249.431184011</v>
      </c>
      <c r="N156" s="2">
        <f t="shared" si="79"/>
        <v>14018157.092306919</v>
      </c>
      <c r="O156" s="2">
        <f t="shared" si="79"/>
        <v>15081742.327711532</v>
      </c>
      <c r="P156" s="2">
        <f t="shared" si="79"/>
        <v>14393369.208592979</v>
      </c>
      <c r="Q156" s="2">
        <f t="shared" si="79"/>
        <v>16979144.806381337</v>
      </c>
    </row>
    <row r="157" spans="1:17" hidden="1" x14ac:dyDescent="0.25">
      <c r="A157" s="5" t="s">
        <v>51</v>
      </c>
      <c r="B157" s="2">
        <f t="shared" si="78"/>
        <v>19984763</v>
      </c>
      <c r="C157" s="2">
        <f>SUM(H157:Q157)</f>
        <v>60243127</v>
      </c>
      <c r="D157" s="15">
        <v>40258364</v>
      </c>
      <c r="E157" s="2">
        <f t="shared" ref="E157:Q157" si="80">E32</f>
        <v>2593352</v>
      </c>
      <c r="F157" s="2">
        <f t="shared" si="80"/>
        <v>1521136</v>
      </c>
      <c r="G157" s="2">
        <f t="shared" si="80"/>
        <v>990334</v>
      </c>
      <c r="H157" s="2">
        <f t="shared" si="80"/>
        <v>2777073</v>
      </c>
      <c r="I157" s="2">
        <f t="shared" si="80"/>
        <v>2213376</v>
      </c>
      <c r="J157" s="2">
        <f t="shared" si="80"/>
        <v>-5949672</v>
      </c>
      <c r="K157" s="2">
        <f t="shared" si="80"/>
        <v>3540836</v>
      </c>
      <c r="L157" s="2">
        <f t="shared" si="80"/>
        <v>3731715</v>
      </c>
      <c r="M157" s="2">
        <f t="shared" si="80"/>
        <v>8299085</v>
      </c>
      <c r="N157" s="2">
        <f t="shared" si="80"/>
        <v>10231288</v>
      </c>
      <c r="O157" s="2">
        <f t="shared" si="80"/>
        <v>11096042</v>
      </c>
      <c r="P157" s="2">
        <f t="shared" si="80"/>
        <v>11803236</v>
      </c>
      <c r="Q157" s="2">
        <f t="shared" si="80"/>
        <v>12500148</v>
      </c>
    </row>
    <row r="158" spans="1:17" hidden="1" x14ac:dyDescent="0.25">
      <c r="A158" s="5" t="s">
        <v>52</v>
      </c>
      <c r="B158" s="2">
        <f t="shared" si="78"/>
        <v>30879372.2508948</v>
      </c>
      <c r="C158" s="2">
        <f>SUM(H158:Q158)</f>
        <v>28862502.2508948</v>
      </c>
      <c r="D158" s="15">
        <v>-2016870</v>
      </c>
      <c r="E158" s="2">
        <f t="shared" ref="E158:Q158" si="81">E53</f>
        <v>3035678</v>
      </c>
      <c r="F158" s="2">
        <f t="shared" si="81"/>
        <v>4340665</v>
      </c>
      <c r="G158" s="2">
        <f t="shared" si="81"/>
        <v>-5675316</v>
      </c>
      <c r="H158" s="2">
        <f t="shared" si="81"/>
        <v>1517220.264314441</v>
      </c>
      <c r="I158" s="2">
        <f t="shared" si="81"/>
        <v>-3494046.8862133212</v>
      </c>
      <c r="J158" s="2">
        <f t="shared" si="81"/>
        <v>9569577.1850621738</v>
      </c>
      <c r="K158" s="2">
        <f t="shared" si="81"/>
        <v>4237016.54817288</v>
      </c>
      <c r="L158" s="2">
        <f t="shared" si="81"/>
        <v>-315128.72661814932</v>
      </c>
      <c r="M158" s="2">
        <f t="shared" si="81"/>
        <v>2506164.4311840106</v>
      </c>
      <c r="N158" s="2">
        <f t="shared" si="81"/>
        <v>3786869.0923069194</v>
      </c>
      <c r="O158" s="2">
        <f t="shared" si="81"/>
        <v>3985700.3277115319</v>
      </c>
      <c r="P158" s="2">
        <f t="shared" si="81"/>
        <v>2590133.2085929792</v>
      </c>
      <c r="Q158" s="2">
        <f t="shared" si="81"/>
        <v>4478996.8063813373</v>
      </c>
    </row>
    <row r="159" spans="1:17" hidden="1" x14ac:dyDescent="0.25">
      <c r="A159" s="5" t="s">
        <v>57</v>
      </c>
      <c r="B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idden="1" x14ac:dyDescent="0.25">
      <c r="A160" s="11" t="s">
        <v>38</v>
      </c>
      <c r="B160" s="2">
        <f t="shared" si="78"/>
        <v>28612214.77120126</v>
      </c>
      <c r="C160" s="2">
        <f>SUM(H160:Q160)</f>
        <v>87532756.393694967</v>
      </c>
      <c r="D160" s="15">
        <v>58920541.622493707</v>
      </c>
      <c r="E160" s="2">
        <f>E156-E161</f>
        <v>5163161.3338020556</v>
      </c>
      <c r="F160" s="2">
        <f t="shared" ref="F160:Q160" si="82">F156-F161</f>
        <v>5502766.5894347243</v>
      </c>
      <c r="G160" s="2">
        <f t="shared" si="82"/>
        <v>-1079567.315717401</v>
      </c>
      <c r="H160" s="2">
        <f t="shared" si="82"/>
        <v>5163233.0055026244</v>
      </c>
      <c r="I160" s="2">
        <f t="shared" si="82"/>
        <v>6037311.9074472636</v>
      </c>
      <c r="J160" s="2">
        <f t="shared" si="82"/>
        <v>6060607.2658747546</v>
      </c>
      <c r="K160" s="2">
        <f t="shared" si="82"/>
        <v>7380813.0382320732</v>
      </c>
      <c r="L160" s="2">
        <f t="shared" si="82"/>
        <v>5202193.0073884455</v>
      </c>
      <c r="M160" s="2">
        <f t="shared" si="82"/>
        <v>9417972.4443040024</v>
      </c>
      <c r="N160" s="2">
        <f t="shared" si="82"/>
        <v>11228563.527360976</v>
      </c>
      <c r="O160" s="2">
        <f t="shared" si="82"/>
        <v>11927651.73584689</v>
      </c>
      <c r="P160" s="2">
        <f t="shared" si="82"/>
        <v>11800089.03125252</v>
      </c>
      <c r="Q160" s="2">
        <f t="shared" si="82"/>
        <v>13314321.43048542</v>
      </c>
    </row>
    <row r="161" spans="1:17" hidden="1" x14ac:dyDescent="0.25">
      <c r="A161" s="11" t="s">
        <v>39</v>
      </c>
      <c r="B161" s="2">
        <f t="shared" si="78"/>
        <v>22251920.479693539</v>
      </c>
      <c r="C161" s="2">
        <f>SUM(H161:Q161)</f>
        <v>1572872.8571998328</v>
      </c>
      <c r="D161" s="15">
        <v>-20679047.622493707</v>
      </c>
      <c r="E161" s="2">
        <f>E154</f>
        <v>465868.66619794443</v>
      </c>
      <c r="F161" s="2">
        <f t="shared" ref="F161:Q161" si="83">F154</f>
        <v>359034.4105652757</v>
      </c>
      <c r="G161" s="2">
        <f t="shared" si="83"/>
        <v>-3605414.684282599</v>
      </c>
      <c r="H161" s="2">
        <f t="shared" si="83"/>
        <v>-868939.74118818343</v>
      </c>
      <c r="I161" s="2">
        <f t="shared" si="83"/>
        <v>-7317982.7936605848</v>
      </c>
      <c r="J161" s="2">
        <f t="shared" si="83"/>
        <v>-2440702.0808125809</v>
      </c>
      <c r="K161" s="2">
        <f t="shared" si="83"/>
        <v>397039.50994080678</v>
      </c>
      <c r="L161" s="2">
        <f t="shared" si="83"/>
        <v>-1785606.7340065949</v>
      </c>
      <c r="M161" s="2">
        <f t="shared" si="83"/>
        <v>1387276.9868800081</v>
      </c>
      <c r="N161" s="2">
        <f t="shared" si="83"/>
        <v>2789593.5649459437</v>
      </c>
      <c r="O161" s="2">
        <f t="shared" si="83"/>
        <v>3154090.5918646418</v>
      </c>
      <c r="P161" s="2">
        <f t="shared" si="83"/>
        <v>2593280.1773404591</v>
      </c>
      <c r="Q161" s="2">
        <f t="shared" si="83"/>
        <v>3664823.3758959174</v>
      </c>
    </row>
    <row r="162" spans="1:17" hidden="1" x14ac:dyDescent="0.25">
      <c r="A162" s="5" t="s">
        <v>58</v>
      </c>
      <c r="D162" s="15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idden="1" x14ac:dyDescent="0.25">
      <c r="A163" s="11" t="s">
        <v>38</v>
      </c>
      <c r="C163" s="2">
        <f>SUM(H163:Q163)</f>
        <v>47173568.426944308</v>
      </c>
      <c r="D163" s="15">
        <v>20245496.823529411</v>
      </c>
      <c r="E163" s="2">
        <f t="shared" ref="E163:Q163" si="84">9/17*SUM(E160:E161)</f>
        <v>2980074.7058823528</v>
      </c>
      <c r="F163" s="2">
        <f t="shared" si="84"/>
        <v>3103306.411764706</v>
      </c>
      <c r="G163" s="2">
        <f t="shared" si="84"/>
        <v>-2480284.588235294</v>
      </c>
      <c r="H163" s="2">
        <f t="shared" si="84"/>
        <v>2273449.3752252925</v>
      </c>
      <c r="I163" s="2">
        <f t="shared" si="84"/>
        <v>-678002.23387764068</v>
      </c>
      <c r="J163" s="2">
        <f t="shared" si="84"/>
        <v>1916420.392091739</v>
      </c>
      <c r="K163" s="2">
        <f t="shared" si="84"/>
        <v>4117686.6431503482</v>
      </c>
      <c r="L163" s="2">
        <f t="shared" si="84"/>
        <v>1808780.9682609797</v>
      </c>
      <c r="M163" s="2">
        <f t="shared" si="84"/>
        <v>5720426.1694503585</v>
      </c>
      <c r="N163" s="2">
        <f t="shared" si="84"/>
        <v>7421377.2841624869</v>
      </c>
      <c r="O163" s="2">
        <f t="shared" si="84"/>
        <v>7984451.820553164</v>
      </c>
      <c r="P163" s="2">
        <f t="shared" si="84"/>
        <v>7620018.9927845187</v>
      </c>
      <c r="Q163" s="2">
        <f t="shared" si="84"/>
        <v>8988959.0151430611</v>
      </c>
    </row>
    <row r="164" spans="1:17" hidden="1" x14ac:dyDescent="0.25">
      <c r="A164" s="11" t="s">
        <v>39</v>
      </c>
      <c r="C164" s="2">
        <f>SUM(H164:Q164)</f>
        <v>41932060.823950499</v>
      </c>
      <c r="D164" s="15">
        <v>17995997.176470589</v>
      </c>
      <c r="E164" s="2">
        <f t="shared" ref="E164:Q164" si="85">8/17*SUM(E160:E161)</f>
        <v>2648955.2941176472</v>
      </c>
      <c r="F164" s="2">
        <f t="shared" si="85"/>
        <v>2758494.588235294</v>
      </c>
      <c r="G164" s="2">
        <f t="shared" si="85"/>
        <v>-2204697.411764706</v>
      </c>
      <c r="H164" s="2">
        <f t="shared" si="85"/>
        <v>2020843.8890891487</v>
      </c>
      <c r="I164" s="2">
        <f t="shared" si="85"/>
        <v>-602668.65233568056</v>
      </c>
      <c r="J164" s="2">
        <f t="shared" si="85"/>
        <v>1703484.7929704348</v>
      </c>
      <c r="K164" s="2">
        <f t="shared" si="85"/>
        <v>3660165.9050225317</v>
      </c>
      <c r="L164" s="2">
        <f t="shared" si="85"/>
        <v>1607805.3051208709</v>
      </c>
      <c r="M164" s="2">
        <f t="shared" si="85"/>
        <v>5084823.2617336521</v>
      </c>
      <c r="N164" s="2">
        <f t="shared" si="85"/>
        <v>6596779.8081444325</v>
      </c>
      <c r="O164" s="2">
        <f t="shared" si="85"/>
        <v>7097290.5071583679</v>
      </c>
      <c r="P164" s="2">
        <f t="shared" si="85"/>
        <v>6773350.2158084605</v>
      </c>
      <c r="Q164" s="2">
        <f t="shared" si="85"/>
        <v>7990185.7912382763</v>
      </c>
    </row>
    <row r="165" spans="1:17" hidden="1" x14ac:dyDescent="0.25">
      <c r="A165" s="5" t="s">
        <v>59</v>
      </c>
      <c r="D165" s="15"/>
    </row>
    <row r="166" spans="1:17" hidden="1" x14ac:dyDescent="0.25">
      <c r="A166" s="11" t="s">
        <v>38</v>
      </c>
      <c r="C166" s="2">
        <f>SUM(H166:Q166)</f>
        <v>40359187.966750659</v>
      </c>
      <c r="D166" s="15">
        <v>38675044.798964292</v>
      </c>
      <c r="E166" s="2">
        <f t="shared" ref="E166:Q167" si="86">E160-E163</f>
        <v>2183086.6279197028</v>
      </c>
      <c r="F166" s="2">
        <f t="shared" si="86"/>
        <v>2399460.1776700183</v>
      </c>
      <c r="G166" s="2">
        <f t="shared" si="86"/>
        <v>1400717.272517893</v>
      </c>
      <c r="H166" s="2">
        <f t="shared" si="86"/>
        <v>2889783.6302773319</v>
      </c>
      <c r="I166" s="2">
        <f t="shared" si="86"/>
        <v>6715314.1413249038</v>
      </c>
      <c r="J166" s="2">
        <f t="shared" si="86"/>
        <v>4144186.8737830156</v>
      </c>
      <c r="K166" s="2">
        <f t="shared" si="86"/>
        <v>3263126.395081725</v>
      </c>
      <c r="L166" s="2">
        <f t="shared" si="86"/>
        <v>3393412.0391274658</v>
      </c>
      <c r="M166" s="2">
        <f t="shared" si="86"/>
        <v>3697546.274853644</v>
      </c>
      <c r="N166" s="2">
        <f t="shared" si="86"/>
        <v>3807186.2431984888</v>
      </c>
      <c r="O166" s="2">
        <f t="shared" si="86"/>
        <v>3943199.9152937261</v>
      </c>
      <c r="P166" s="2">
        <f t="shared" si="86"/>
        <v>4180070.0384680014</v>
      </c>
      <c r="Q166" s="2">
        <f t="shared" si="86"/>
        <v>4325362.4153423589</v>
      </c>
    </row>
    <row r="167" spans="1:17" hidden="1" x14ac:dyDescent="0.25">
      <c r="A167" s="11" t="s">
        <v>39</v>
      </c>
      <c r="C167" s="2">
        <f>SUM(H167:Q167)</f>
        <v>-40359187.966750659</v>
      </c>
      <c r="D167" s="15">
        <v>-38675044.798964292</v>
      </c>
      <c r="E167" s="2">
        <f t="shared" si="86"/>
        <v>-2183086.6279197028</v>
      </c>
      <c r="F167" s="2">
        <f t="shared" si="86"/>
        <v>-2399460.1776700183</v>
      </c>
      <c r="G167" s="2">
        <f t="shared" si="86"/>
        <v>-1400717.272517893</v>
      </c>
      <c r="H167" s="2">
        <f t="shared" si="86"/>
        <v>-2889783.6302773319</v>
      </c>
      <c r="I167" s="2">
        <f t="shared" si="86"/>
        <v>-6715314.1413249038</v>
      </c>
      <c r="J167" s="2">
        <f t="shared" si="86"/>
        <v>-4144186.8737830156</v>
      </c>
      <c r="K167" s="2">
        <f t="shared" si="86"/>
        <v>-3263126.395081725</v>
      </c>
      <c r="L167" s="2">
        <f t="shared" si="86"/>
        <v>-3393412.0391274658</v>
      </c>
      <c r="M167" s="2">
        <f t="shared" si="86"/>
        <v>-3697546.274853644</v>
      </c>
      <c r="N167" s="2">
        <f t="shared" si="86"/>
        <v>-3807186.2431984888</v>
      </c>
      <c r="O167" s="2">
        <f t="shared" si="86"/>
        <v>-3943199.9152937261</v>
      </c>
      <c r="P167" s="2">
        <f t="shared" si="86"/>
        <v>-4180070.0384680014</v>
      </c>
      <c r="Q167" s="2">
        <f t="shared" si="86"/>
        <v>-4325362.4153423589</v>
      </c>
    </row>
    <row r="168" spans="1:17" hidden="1" x14ac:dyDescent="0.25">
      <c r="A168" s="11"/>
      <c r="B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idden="1" x14ac:dyDescent="0.25">
      <c r="A169" s="5"/>
      <c r="B169" s="2"/>
      <c r="C169" s="2"/>
      <c r="D169" s="20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4.4" hidden="1" thickBot="1" x14ac:dyDescent="0.3">
      <c r="A170" s="3" t="s">
        <v>56</v>
      </c>
      <c r="B170" s="22">
        <f t="shared" ref="B170:B182" si="87">C170-D170</f>
        <v>-25830598.013802636</v>
      </c>
      <c r="C170" s="2">
        <f>SUM(H170:Q170)</f>
        <v>21691328.986197364</v>
      </c>
      <c r="D170" s="15">
        <v>47521927</v>
      </c>
      <c r="E170" s="2">
        <f>SUM(E171:E172)</f>
        <v>4403005</v>
      </c>
      <c r="F170" s="2">
        <f t="shared" ref="F170:Q170" si="88">SUM(F171:F172)</f>
        <v>4211871</v>
      </c>
      <c r="G170" s="2">
        <f t="shared" si="88"/>
        <v>3554985</v>
      </c>
      <c r="H170" s="2">
        <f t="shared" si="88"/>
        <v>1695863</v>
      </c>
      <c r="I170" s="2">
        <f t="shared" si="88"/>
        <v>1793505.8239452364</v>
      </c>
      <c r="J170" s="2">
        <f t="shared" si="88"/>
        <v>1885238.3438415513</v>
      </c>
      <c r="K170" s="2">
        <f t="shared" si="88"/>
        <v>1997733.9174561691</v>
      </c>
      <c r="L170" s="2">
        <f t="shared" si="88"/>
        <v>2113218.3809919083</v>
      </c>
      <c r="M170" s="2">
        <f t="shared" si="88"/>
        <v>2193611.7365467073</v>
      </c>
      <c r="N170" s="2">
        <f t="shared" si="88"/>
        <v>2380655.4805906089</v>
      </c>
      <c r="O170" s="2">
        <f t="shared" si="88"/>
        <v>2526581.1417395258</v>
      </c>
      <c r="P170" s="2">
        <f t="shared" si="88"/>
        <v>2473636.1476461054</v>
      </c>
      <c r="Q170" s="2">
        <f t="shared" si="88"/>
        <v>2631285.0134395524</v>
      </c>
    </row>
    <row r="171" spans="1:17" hidden="1" x14ac:dyDescent="0.25">
      <c r="A171" s="5" t="s">
        <v>53</v>
      </c>
      <c r="B171" s="2">
        <f t="shared" si="87"/>
        <v>-19161533.77280831</v>
      </c>
      <c r="C171" s="2">
        <f>SUM(H171:Q171)</f>
        <v>16579350.22719169</v>
      </c>
      <c r="D171" s="15">
        <v>35740884</v>
      </c>
      <c r="E171" s="2">
        <f t="shared" ref="E171:Q171" si="89">E57+E58</f>
        <v>3322378</v>
      </c>
      <c r="F171" s="2">
        <f t="shared" si="89"/>
        <v>3103607</v>
      </c>
      <c r="G171" s="2">
        <f t="shared" si="89"/>
        <v>2791187</v>
      </c>
      <c r="H171" s="2">
        <f t="shared" si="89"/>
        <v>1289561</v>
      </c>
      <c r="I171" s="2">
        <f t="shared" si="89"/>
        <v>1361809.5916266628</v>
      </c>
      <c r="J171" s="2">
        <f t="shared" si="89"/>
        <v>1426561.7090000077</v>
      </c>
      <c r="K171" s="2">
        <f t="shared" si="89"/>
        <v>1510389.3558350157</v>
      </c>
      <c r="L171" s="2">
        <f t="shared" si="89"/>
        <v>1595415.2868475406</v>
      </c>
      <c r="M171" s="2">
        <f t="shared" si="89"/>
        <v>1697498.6384797082</v>
      </c>
      <c r="N171" s="2">
        <f t="shared" si="89"/>
        <v>1850113.5945996055</v>
      </c>
      <c r="O171" s="2">
        <f t="shared" si="89"/>
        <v>1966035.6590338438</v>
      </c>
      <c r="P171" s="2">
        <f t="shared" si="89"/>
        <v>1879987.6495155268</v>
      </c>
      <c r="Q171" s="2">
        <f t="shared" si="89"/>
        <v>2001977.7422537804</v>
      </c>
    </row>
    <row r="172" spans="1:17" hidden="1" x14ac:dyDescent="0.25">
      <c r="A172" s="5" t="s">
        <v>54</v>
      </c>
      <c r="B172" s="2">
        <f t="shared" si="87"/>
        <v>-6669064.2409943268</v>
      </c>
      <c r="C172" s="2">
        <f>SUM(H172:Q172)</f>
        <v>5111978.7590056732</v>
      </c>
      <c r="D172" s="15">
        <v>11781043</v>
      </c>
      <c r="E172" s="2">
        <f t="shared" ref="E172:Q172" si="90">E62+E63</f>
        <v>1080627</v>
      </c>
      <c r="F172" s="2">
        <f t="shared" si="90"/>
        <v>1108264</v>
      </c>
      <c r="G172" s="2">
        <f t="shared" si="90"/>
        <v>763798</v>
      </c>
      <c r="H172" s="2">
        <f t="shared" si="90"/>
        <v>406302</v>
      </c>
      <c r="I172" s="2">
        <f t="shared" si="90"/>
        <v>431696.23231857375</v>
      </c>
      <c r="J172" s="2">
        <f t="shared" si="90"/>
        <v>458676.63484154362</v>
      </c>
      <c r="K172" s="2">
        <f t="shared" si="90"/>
        <v>487344.56162115338</v>
      </c>
      <c r="L172" s="2">
        <f t="shared" si="90"/>
        <v>517803.09414436779</v>
      </c>
      <c r="M172" s="2">
        <f t="shared" si="90"/>
        <v>496113.09806699911</v>
      </c>
      <c r="N172" s="2">
        <f t="shared" si="90"/>
        <v>530541.8859910036</v>
      </c>
      <c r="O172" s="2">
        <f t="shared" si="90"/>
        <v>560545.48270568228</v>
      </c>
      <c r="P172" s="2">
        <f t="shared" si="90"/>
        <v>593648.49813057866</v>
      </c>
      <c r="Q172" s="2">
        <f t="shared" si="90"/>
        <v>629307.27118577191</v>
      </c>
    </row>
    <row r="173" spans="1:17" hidden="1" x14ac:dyDescent="0.25">
      <c r="A173" s="5" t="s">
        <v>57</v>
      </c>
      <c r="B173" s="2"/>
    </row>
    <row r="174" spans="1:17" hidden="1" x14ac:dyDescent="0.25">
      <c r="A174" s="11" t="s">
        <v>38</v>
      </c>
      <c r="B174" s="2">
        <f t="shared" si="87"/>
        <v>-19984763</v>
      </c>
      <c r="C174" s="2">
        <f>SUM(H174:Q174)</f>
        <v>0</v>
      </c>
      <c r="D174" s="15">
        <v>19984763</v>
      </c>
      <c r="E174" s="2">
        <f t="shared" ref="E174:Q174" si="91">MIN((E57+E62),MAX(E153,0))</f>
        <v>2032832</v>
      </c>
      <c r="F174" s="2">
        <f t="shared" si="91"/>
        <v>1563877</v>
      </c>
      <c r="G174" s="2">
        <f t="shared" si="91"/>
        <v>2065807</v>
      </c>
      <c r="H174" s="2">
        <f t="shared" si="91"/>
        <v>0</v>
      </c>
      <c r="I174" s="2">
        <f t="shared" si="91"/>
        <v>0</v>
      </c>
      <c r="J174" s="2">
        <f t="shared" si="91"/>
        <v>0</v>
      </c>
      <c r="K174" s="2">
        <f t="shared" si="91"/>
        <v>0</v>
      </c>
      <c r="L174" s="2">
        <f t="shared" si="91"/>
        <v>0</v>
      </c>
      <c r="M174" s="2">
        <f t="shared" si="91"/>
        <v>0</v>
      </c>
      <c r="N174" s="2">
        <f t="shared" si="91"/>
        <v>0</v>
      </c>
      <c r="O174" s="2">
        <f t="shared" si="91"/>
        <v>0</v>
      </c>
      <c r="P174" s="2">
        <f t="shared" si="91"/>
        <v>0</v>
      </c>
      <c r="Q174" s="2">
        <f t="shared" si="91"/>
        <v>0</v>
      </c>
    </row>
    <row r="175" spans="1:17" hidden="1" x14ac:dyDescent="0.25">
      <c r="A175" s="11" t="s">
        <v>39</v>
      </c>
      <c r="B175" s="2"/>
      <c r="C175" s="2">
        <f>SUM(H175:Q175)</f>
        <v>0</v>
      </c>
      <c r="D175" s="15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</row>
    <row r="176" spans="1:17" hidden="1" x14ac:dyDescent="0.25">
      <c r="A176" s="11" t="s">
        <v>75</v>
      </c>
      <c r="B176" s="2">
        <f t="shared" si="87"/>
        <v>-5845835.0138026364</v>
      </c>
      <c r="C176" s="2">
        <f>SUM(H176:Q176)</f>
        <v>21691328.986197364</v>
      </c>
      <c r="D176" s="15">
        <v>27537164</v>
      </c>
      <c r="E176" s="2">
        <f t="shared" ref="E176:Q176" si="92">E58+E63</f>
        <v>2370173</v>
      </c>
      <c r="F176" s="2">
        <f t="shared" si="92"/>
        <v>2647994</v>
      </c>
      <c r="G176" s="2">
        <f t="shared" si="92"/>
        <v>1489178</v>
      </c>
      <c r="H176" s="2">
        <f t="shared" si="92"/>
        <v>1695863</v>
      </c>
      <c r="I176" s="2">
        <f t="shared" si="92"/>
        <v>1793505.8239452364</v>
      </c>
      <c r="J176" s="2">
        <f t="shared" si="92"/>
        <v>1885238.3438415513</v>
      </c>
      <c r="K176" s="2">
        <f t="shared" si="92"/>
        <v>1997733.9174561691</v>
      </c>
      <c r="L176" s="2">
        <f t="shared" si="92"/>
        <v>2113218.3809919083</v>
      </c>
      <c r="M176" s="2">
        <f t="shared" si="92"/>
        <v>2193611.7365467073</v>
      </c>
      <c r="N176" s="2">
        <f t="shared" si="92"/>
        <v>2380655.4805906089</v>
      </c>
      <c r="O176" s="2">
        <f t="shared" si="92"/>
        <v>2526581.1417395258</v>
      </c>
      <c r="P176" s="2">
        <f t="shared" si="92"/>
        <v>2473636.1476461054</v>
      </c>
      <c r="Q176" s="2">
        <f t="shared" si="92"/>
        <v>2631285.0134395524</v>
      </c>
    </row>
    <row r="177" spans="1:17" hidden="1" x14ac:dyDescent="0.25">
      <c r="A177" s="5" t="s">
        <v>58</v>
      </c>
      <c r="B177" s="2"/>
    </row>
    <row r="178" spans="1:17" hidden="1" x14ac:dyDescent="0.25">
      <c r="A178" s="11" t="s">
        <v>38</v>
      </c>
      <c r="B178" s="2">
        <f t="shared" si="87"/>
        <v>-10580168.647058822</v>
      </c>
      <c r="C178" s="2">
        <f>SUM(H178:Q178)</f>
        <v>0</v>
      </c>
      <c r="D178" s="15">
        <v>10580168.647058822</v>
      </c>
      <c r="E178" s="2">
        <f>9/17*SUM(E174:E175)</f>
        <v>1076205.1764705882</v>
      </c>
      <c r="F178" s="2">
        <f t="shared" ref="F178:Q178" si="93">9/17*SUM(F174:F175)</f>
        <v>827934.8823529412</v>
      </c>
      <c r="G178" s="2">
        <f t="shared" si="93"/>
        <v>1093662.5294117648</v>
      </c>
      <c r="H178" s="2">
        <f t="shared" si="93"/>
        <v>0</v>
      </c>
      <c r="I178" s="2">
        <f t="shared" si="93"/>
        <v>0</v>
      </c>
      <c r="J178" s="2">
        <f t="shared" si="93"/>
        <v>0</v>
      </c>
      <c r="K178" s="2">
        <f t="shared" si="93"/>
        <v>0</v>
      </c>
      <c r="L178" s="2">
        <f t="shared" si="93"/>
        <v>0</v>
      </c>
      <c r="M178" s="2">
        <f t="shared" si="93"/>
        <v>0</v>
      </c>
      <c r="N178" s="2">
        <f t="shared" si="93"/>
        <v>0</v>
      </c>
      <c r="O178" s="2">
        <f t="shared" si="93"/>
        <v>0</v>
      </c>
      <c r="P178" s="2">
        <f t="shared" si="93"/>
        <v>0</v>
      </c>
      <c r="Q178" s="2">
        <f t="shared" si="93"/>
        <v>0</v>
      </c>
    </row>
    <row r="179" spans="1:17" hidden="1" x14ac:dyDescent="0.25">
      <c r="A179" s="11" t="s">
        <v>39</v>
      </c>
      <c r="B179" s="2">
        <f t="shared" si="87"/>
        <v>-9404594.3529411759</v>
      </c>
      <c r="C179" s="2">
        <f>SUM(H179:Q179)</f>
        <v>0</v>
      </c>
      <c r="D179" s="15">
        <v>9404594.3529411759</v>
      </c>
      <c r="E179" s="2">
        <f>8/17*SUM(E174:E175)</f>
        <v>956626.82352941181</v>
      </c>
      <c r="F179" s="2">
        <f t="shared" ref="F179:Q179" si="94">8/17*SUM(F174:F175)</f>
        <v>735942.1176470588</v>
      </c>
      <c r="G179" s="2">
        <f t="shared" si="94"/>
        <v>972144.4705882353</v>
      </c>
      <c r="H179" s="2">
        <f t="shared" si="94"/>
        <v>0</v>
      </c>
      <c r="I179" s="2">
        <f t="shared" si="94"/>
        <v>0</v>
      </c>
      <c r="J179" s="2">
        <f t="shared" si="94"/>
        <v>0</v>
      </c>
      <c r="K179" s="2">
        <f t="shared" si="94"/>
        <v>0</v>
      </c>
      <c r="L179" s="2">
        <f t="shared" si="94"/>
        <v>0</v>
      </c>
      <c r="M179" s="2">
        <f t="shared" si="94"/>
        <v>0</v>
      </c>
      <c r="N179" s="2">
        <f t="shared" si="94"/>
        <v>0</v>
      </c>
      <c r="O179" s="2">
        <f t="shared" si="94"/>
        <v>0</v>
      </c>
      <c r="P179" s="2">
        <f t="shared" si="94"/>
        <v>0</v>
      </c>
      <c r="Q179" s="2">
        <f t="shared" si="94"/>
        <v>0</v>
      </c>
    </row>
    <row r="180" spans="1:17" hidden="1" x14ac:dyDescent="0.25">
      <c r="A180" s="5" t="s">
        <v>59</v>
      </c>
      <c r="B180" s="2"/>
      <c r="D180" s="15"/>
    </row>
    <row r="181" spans="1:17" hidden="1" x14ac:dyDescent="0.25">
      <c r="A181" s="11" t="s">
        <v>38</v>
      </c>
      <c r="B181" s="2">
        <f t="shared" si="87"/>
        <v>-9404594.3529411759</v>
      </c>
      <c r="C181" s="2">
        <f>SUM(H181:Q181)</f>
        <v>0</v>
      </c>
      <c r="D181" s="15">
        <v>9404594.3529411759</v>
      </c>
      <c r="E181" s="2">
        <f>E174-E178</f>
        <v>956626.82352941181</v>
      </c>
      <c r="F181" s="2">
        <f t="shared" ref="F181:Q182" si="95">F174-F178</f>
        <v>735942.1176470588</v>
      </c>
      <c r="G181" s="2">
        <f t="shared" si="95"/>
        <v>972144.47058823518</v>
      </c>
      <c r="H181" s="2">
        <f t="shared" si="95"/>
        <v>0</v>
      </c>
      <c r="I181" s="2">
        <f t="shared" si="95"/>
        <v>0</v>
      </c>
      <c r="J181" s="2">
        <f t="shared" si="95"/>
        <v>0</v>
      </c>
      <c r="K181" s="2">
        <f t="shared" si="95"/>
        <v>0</v>
      </c>
      <c r="L181" s="2">
        <f t="shared" si="95"/>
        <v>0</v>
      </c>
      <c r="M181" s="2">
        <f t="shared" si="95"/>
        <v>0</v>
      </c>
      <c r="N181" s="2">
        <f t="shared" si="95"/>
        <v>0</v>
      </c>
      <c r="O181" s="2">
        <f t="shared" si="95"/>
        <v>0</v>
      </c>
      <c r="P181" s="2">
        <f t="shared" si="95"/>
        <v>0</v>
      </c>
      <c r="Q181" s="2">
        <f t="shared" si="95"/>
        <v>0</v>
      </c>
    </row>
    <row r="182" spans="1:17" hidden="1" x14ac:dyDescent="0.25">
      <c r="A182" s="11" t="s">
        <v>39</v>
      </c>
      <c r="B182" s="2">
        <f t="shared" si="87"/>
        <v>9404594.3529411759</v>
      </c>
      <c r="C182" s="2">
        <f>SUM(H182:Q182)</f>
        <v>0</v>
      </c>
      <c r="D182" s="15">
        <v>-9404594.3529411759</v>
      </c>
      <c r="E182" s="2">
        <f>E175-E179</f>
        <v>-956626.82352941181</v>
      </c>
      <c r="F182" s="2">
        <f t="shared" si="95"/>
        <v>-735942.1176470588</v>
      </c>
      <c r="G182" s="2">
        <f t="shared" si="95"/>
        <v>-972144.4705882353</v>
      </c>
      <c r="H182" s="2">
        <f t="shared" si="95"/>
        <v>0</v>
      </c>
      <c r="I182" s="2">
        <f t="shared" si="95"/>
        <v>0</v>
      </c>
      <c r="J182" s="2">
        <f t="shared" si="95"/>
        <v>0</v>
      </c>
      <c r="K182" s="2">
        <f t="shared" si="95"/>
        <v>0</v>
      </c>
      <c r="L182" s="2">
        <f t="shared" si="95"/>
        <v>0</v>
      </c>
      <c r="M182" s="2">
        <f t="shared" si="95"/>
        <v>0</v>
      </c>
      <c r="N182" s="2">
        <f t="shared" si="95"/>
        <v>0</v>
      </c>
      <c r="O182" s="2">
        <f t="shared" si="95"/>
        <v>0</v>
      </c>
      <c r="P182" s="2">
        <f t="shared" si="95"/>
        <v>0</v>
      </c>
      <c r="Q182" s="2">
        <f t="shared" si="95"/>
        <v>0</v>
      </c>
    </row>
  </sheetData>
  <pageMargins left="0.45" right="0.45" top="0.5" bottom="0.5" header="0.3" footer="0.3"/>
  <pageSetup scale="54" fitToHeight="2" orientation="landscape" horizontalDpi="1200" verticalDpi="1200" r:id="rId1"/>
  <rowBreaks count="1" manualBreakCount="1">
    <brk id="65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7B383-F126-481A-BE73-6ACEA80366EB}">
  <dimension ref="A1:Q182"/>
  <sheetViews>
    <sheetView zoomScaleNormal="100" workbookViewId="0">
      <pane xSplit="2" ySplit="15" topLeftCell="C66" activePane="bottomRight" state="frozen"/>
      <selection activeCell="F80" sqref="F80"/>
      <selection pane="topRight" activeCell="F80" sqref="F80"/>
      <selection pane="bottomLeft" activeCell="F80" sqref="F80"/>
      <selection pane="bottomRight"/>
    </sheetView>
  </sheetViews>
  <sheetFormatPr defaultRowHeight="13.8" x14ac:dyDescent="0.25"/>
  <cols>
    <col min="1" max="1" width="43.69921875" customWidth="1"/>
    <col min="2" max="2" width="12.69921875" customWidth="1"/>
    <col min="3" max="4" width="12.5" customWidth="1"/>
    <col min="5" max="5" width="10.3984375" customWidth="1"/>
    <col min="6" max="6" width="11.09765625" customWidth="1"/>
    <col min="7" max="7" width="12.09765625" customWidth="1"/>
    <col min="8" max="17" width="10.3984375" customWidth="1"/>
  </cols>
  <sheetData>
    <row r="1" spans="1:17" x14ac:dyDescent="0.25">
      <c r="A1" t="s">
        <v>63</v>
      </c>
    </row>
    <row r="2" spans="1:17" x14ac:dyDescent="0.25">
      <c r="A2" t="s">
        <v>64</v>
      </c>
      <c r="G2" s="8" t="s">
        <v>77</v>
      </c>
    </row>
    <row r="3" spans="1:17" x14ac:dyDescent="0.25">
      <c r="A3" s="30" t="s">
        <v>82</v>
      </c>
      <c r="B3" s="21" t="s">
        <v>76</v>
      </c>
      <c r="C3" s="21" t="s">
        <v>80</v>
      </c>
      <c r="E3" s="13" t="s">
        <v>65</v>
      </c>
      <c r="F3" s="6">
        <f>(Q17/H17)^(1/9)-1</f>
        <v>3.5000001095475408E-2</v>
      </c>
      <c r="G3" s="8" t="s">
        <v>78</v>
      </c>
    </row>
    <row r="4" spans="1:17" ht="14.4" thickBot="1" x14ac:dyDescent="0.3">
      <c r="A4" s="30" t="s">
        <v>123</v>
      </c>
      <c r="B4" s="17">
        <v>1.84E-2</v>
      </c>
      <c r="C4" s="17">
        <v>0</v>
      </c>
      <c r="E4" s="13" t="s">
        <v>67</v>
      </c>
      <c r="F4" s="17">
        <v>0</v>
      </c>
      <c r="G4" s="2">
        <f>C17-C18-C20-G5</f>
        <v>89105629.244660497</v>
      </c>
      <c r="H4" s="16">
        <f>(1+$F$4)</f>
        <v>1</v>
      </c>
      <c r="I4" s="16">
        <f t="shared" ref="I4:Q4" si="0">H4*(1+$F$4)</f>
        <v>1</v>
      </c>
      <c r="J4" s="16">
        <f t="shared" si="0"/>
        <v>1</v>
      </c>
      <c r="K4" s="16">
        <f t="shared" si="0"/>
        <v>1</v>
      </c>
      <c r="L4" s="16">
        <f t="shared" si="0"/>
        <v>1</v>
      </c>
      <c r="M4" s="16">
        <f t="shared" si="0"/>
        <v>1</v>
      </c>
      <c r="N4" s="16">
        <f t="shared" si="0"/>
        <v>1</v>
      </c>
      <c r="O4" s="16">
        <f t="shared" si="0"/>
        <v>1</v>
      </c>
      <c r="P4" s="16">
        <f t="shared" si="0"/>
        <v>1</v>
      </c>
      <c r="Q4" s="16">
        <f t="shared" si="0"/>
        <v>1</v>
      </c>
    </row>
    <row r="5" spans="1:17" ht="14.4" thickBot="1" x14ac:dyDescent="0.3">
      <c r="A5" s="37" t="s">
        <v>119</v>
      </c>
      <c r="B5" s="17">
        <v>0.38381999999999999</v>
      </c>
      <c r="C5" s="17">
        <v>0.31440008800000002</v>
      </c>
      <c r="E5" s="13" t="s">
        <v>66</v>
      </c>
      <c r="F5" s="29">
        <v>0.31440008800000002</v>
      </c>
      <c r="G5" s="24">
        <f>-SUM(H19:Q19)*F5</f>
        <v>-89105629.244660497</v>
      </c>
    </row>
    <row r="6" spans="1:17" x14ac:dyDescent="0.25">
      <c r="A6" s="30" t="s">
        <v>124</v>
      </c>
      <c r="B6" s="19">
        <v>6</v>
      </c>
      <c r="C6" s="19">
        <v>6</v>
      </c>
      <c r="E6" s="13" t="s">
        <v>73</v>
      </c>
      <c r="F6" s="19">
        <v>6</v>
      </c>
      <c r="G6" s="2">
        <f>SUM(H38:Q38)-SUM(H39:Q39)</f>
        <v>0</v>
      </c>
    </row>
    <row r="7" spans="1:17" x14ac:dyDescent="0.25">
      <c r="A7" s="30" t="s">
        <v>125</v>
      </c>
      <c r="B7" s="19">
        <v>30</v>
      </c>
      <c r="C7" s="19">
        <v>30</v>
      </c>
      <c r="E7" s="13" t="s">
        <v>72</v>
      </c>
      <c r="F7" s="19">
        <v>30</v>
      </c>
      <c r="G7" s="2">
        <f>SUM(H40:Q40)-SUM(H41:Q41)</f>
        <v>19779372.2508948</v>
      </c>
    </row>
    <row r="8" spans="1:17" x14ac:dyDescent="0.25">
      <c r="A8" s="30" t="s">
        <v>126</v>
      </c>
      <c r="B8" s="17">
        <v>1</v>
      </c>
      <c r="C8" s="17">
        <v>1</v>
      </c>
      <c r="E8" s="13" t="s">
        <v>74</v>
      </c>
      <c r="F8" s="17">
        <v>1</v>
      </c>
      <c r="G8" s="2">
        <f>SUM(H27:Q27)-SUM(H26:Q26)</f>
        <v>14888563</v>
      </c>
    </row>
    <row r="9" spans="1:17" x14ac:dyDescent="0.25">
      <c r="B9" s="17">
        <v>1</v>
      </c>
      <c r="C9" s="17">
        <v>1</v>
      </c>
      <c r="E9" s="13" t="s">
        <v>68</v>
      </c>
      <c r="F9" s="17">
        <v>1</v>
      </c>
      <c r="G9" s="2">
        <f>SUM(H29:Q29)-SUM(H28:Q28)</f>
        <v>5096200</v>
      </c>
    </row>
    <row r="10" spans="1:17" x14ac:dyDescent="0.25">
      <c r="B10" s="17">
        <v>1</v>
      </c>
      <c r="C10" s="17">
        <v>1</v>
      </c>
      <c r="E10" s="13" t="s">
        <v>71</v>
      </c>
      <c r="F10" s="17">
        <v>1</v>
      </c>
      <c r="G10" s="2">
        <f>SUM(H50:Q50)-SUM(H49:Q49)</f>
        <v>11100000</v>
      </c>
    </row>
    <row r="11" spans="1:17" x14ac:dyDescent="0.25">
      <c r="F11" s="13" t="s">
        <v>79</v>
      </c>
      <c r="G11" s="2">
        <f>SUM(G4:G10)</f>
        <v>50864135.2508948</v>
      </c>
    </row>
    <row r="13" spans="1:17" x14ac:dyDescent="0.25">
      <c r="B13" s="8"/>
      <c r="C13" s="8" t="s">
        <v>60</v>
      </c>
      <c r="G13" s="10" t="s">
        <v>50</v>
      </c>
      <c r="H13" s="10" t="s">
        <v>50</v>
      </c>
      <c r="I13" s="10" t="s">
        <v>50</v>
      </c>
      <c r="J13" s="10" t="s">
        <v>50</v>
      </c>
      <c r="K13" s="10" t="s">
        <v>50</v>
      </c>
      <c r="L13" s="10" t="s">
        <v>50</v>
      </c>
      <c r="M13" s="10" t="s">
        <v>50</v>
      </c>
      <c r="N13" s="10" t="s">
        <v>50</v>
      </c>
      <c r="O13" s="10" t="s">
        <v>50</v>
      </c>
      <c r="P13" s="10" t="s">
        <v>50</v>
      </c>
      <c r="Q13" s="10" t="s">
        <v>50</v>
      </c>
    </row>
    <row r="14" spans="1:17" x14ac:dyDescent="0.25">
      <c r="B14" s="8"/>
      <c r="C14" s="8" t="s">
        <v>61</v>
      </c>
      <c r="D14" s="20"/>
      <c r="E14" s="1" t="s">
        <v>1</v>
      </c>
      <c r="F14" s="1" t="s">
        <v>2</v>
      </c>
      <c r="G14" s="8" t="s">
        <v>3</v>
      </c>
      <c r="H14" s="8" t="s">
        <v>4</v>
      </c>
      <c r="I14" s="8" t="s">
        <v>5</v>
      </c>
      <c r="J14" s="8" t="s">
        <v>6</v>
      </c>
      <c r="K14" s="8" t="s">
        <v>7</v>
      </c>
      <c r="L14" s="8" t="s">
        <v>8</v>
      </c>
      <c r="M14" s="8" t="s">
        <v>9</v>
      </c>
      <c r="N14" s="8" t="s">
        <v>10</v>
      </c>
      <c r="O14" s="8" t="s">
        <v>11</v>
      </c>
      <c r="P14" s="8" t="s">
        <v>12</v>
      </c>
      <c r="Q14" s="8" t="s">
        <v>13</v>
      </c>
    </row>
    <row r="15" spans="1:17" x14ac:dyDescent="0.25">
      <c r="C15" s="9" t="s">
        <v>62</v>
      </c>
    </row>
    <row r="16" spans="1:17" x14ac:dyDescent="0.25">
      <c r="A16" t="s">
        <v>0</v>
      </c>
      <c r="C16" s="2">
        <f>SUM(H16:Q16)</f>
        <v>373421650.7553395</v>
      </c>
      <c r="E16" s="2">
        <f>E17+E22</f>
        <v>36004024</v>
      </c>
      <c r="F16" s="2">
        <f t="shared" ref="F16:L16" si="1">F17+F22</f>
        <v>38160150</v>
      </c>
      <c r="G16" s="2">
        <f t="shared" si="1"/>
        <v>39766378</v>
      </c>
      <c r="H16" s="2">
        <f t="shared" si="1"/>
        <v>32455841.286330778</v>
      </c>
      <c r="I16" s="2">
        <f t="shared" si="1"/>
        <v>33170941.248894606</v>
      </c>
      <c r="J16" s="2">
        <f t="shared" si="1"/>
        <v>34139127.913910508</v>
      </c>
      <c r="K16" s="2">
        <f t="shared" si="1"/>
        <v>35149998.190835744</v>
      </c>
      <c r="L16" s="2">
        <f t="shared" si="1"/>
        <v>36377709.376097739</v>
      </c>
      <c r="M16" s="2">
        <f>M17+M22</f>
        <v>37583954.696403779</v>
      </c>
      <c r="N16" s="2">
        <f t="shared" ref="N16:Q16" si="2">N17+N22</f>
        <v>38939000.68444515</v>
      </c>
      <c r="O16" s="2">
        <f t="shared" si="2"/>
        <v>40368834.011291578</v>
      </c>
      <c r="P16" s="2">
        <f t="shared" si="2"/>
        <v>41856714.821602285</v>
      </c>
      <c r="Q16" s="2">
        <f t="shared" si="2"/>
        <v>43379528.525527358</v>
      </c>
    </row>
    <row r="17" spans="1:17" x14ac:dyDescent="0.25">
      <c r="A17" t="s">
        <v>14</v>
      </c>
      <c r="B17" s="2"/>
      <c r="C17" s="2">
        <f>SUM(H17:Q17)</f>
        <v>339083792.7553395</v>
      </c>
      <c r="E17" s="2">
        <f>E18+E20</f>
        <v>32804469</v>
      </c>
      <c r="F17" s="2">
        <f>F18+F20</f>
        <v>33950127</v>
      </c>
      <c r="G17" s="2">
        <f t="shared" ref="G17:Q17" si="3">G18+G20</f>
        <v>35197184</v>
      </c>
      <c r="H17" s="2">
        <f t="shared" si="3"/>
        <v>28903966.286330778</v>
      </c>
      <c r="I17" s="2">
        <f t="shared" si="3"/>
        <v>29915605.248894606</v>
      </c>
      <c r="J17" s="2">
        <f t="shared" si="3"/>
        <v>30962650.913910512</v>
      </c>
      <c r="K17" s="2">
        <f t="shared" si="3"/>
        <v>32046344.19083574</v>
      </c>
      <c r="L17" s="2">
        <f t="shared" si="3"/>
        <v>33167966.376097735</v>
      </c>
      <c r="M17" s="2">
        <f t="shared" si="3"/>
        <v>34328844.696403779</v>
      </c>
      <c r="N17" s="2">
        <f t="shared" si="3"/>
        <v>35530354.68444515</v>
      </c>
      <c r="O17" s="2">
        <f t="shared" si="3"/>
        <v>36773917.011291578</v>
      </c>
      <c r="P17" s="2">
        <f t="shared" si="3"/>
        <v>38061003.821602285</v>
      </c>
      <c r="Q17" s="2">
        <f t="shared" si="3"/>
        <v>39393139.525527358</v>
      </c>
    </row>
    <row r="18" spans="1:17" x14ac:dyDescent="0.25">
      <c r="A18" s="5" t="s">
        <v>38</v>
      </c>
      <c r="B18" s="2"/>
      <c r="C18" s="2">
        <f>SUM(H18:Q18)</f>
        <v>194309142.71513772</v>
      </c>
      <c r="E18" s="2">
        <f t="shared" ref="E18:F18" si="4">E19</f>
        <v>21738379.833028864</v>
      </c>
      <c r="F18" s="2">
        <f t="shared" si="4"/>
        <v>22471287.255926628</v>
      </c>
      <c r="G18" s="2">
        <f>G19</f>
        <v>23296703.198303338</v>
      </c>
      <c r="H18" s="2">
        <f>H19*H$4*(1-$F$5)</f>
        <v>16563177.097103346</v>
      </c>
      <c r="I18" s="2">
        <f t="shared" ref="I18:Q18" si="5">I19*I$4*(1-$F$5)</f>
        <v>17142888.377184611</v>
      </c>
      <c r="J18" s="2">
        <f t="shared" si="5"/>
        <v>17742889.173151992</v>
      </c>
      <c r="K18" s="2">
        <f t="shared" si="5"/>
        <v>18363890.577832617</v>
      </c>
      <c r="L18" s="2">
        <f t="shared" si="5"/>
        <v>19006626.827470444</v>
      </c>
      <c r="M18" s="2">
        <f t="shared" si="5"/>
        <v>19671858.478273679</v>
      </c>
      <c r="N18" s="2">
        <f t="shared" si="5"/>
        <v>20360373.76779224</v>
      </c>
      <c r="O18" s="2">
        <f t="shared" si="5"/>
        <v>21072986.799747795</v>
      </c>
      <c r="P18" s="2">
        <f t="shared" si="5"/>
        <v>21810541.174373671</v>
      </c>
      <c r="Q18" s="2">
        <f t="shared" si="5"/>
        <v>22573910.44220734</v>
      </c>
    </row>
    <row r="19" spans="1:17" x14ac:dyDescent="0.25">
      <c r="A19" s="11" t="s">
        <v>69</v>
      </c>
      <c r="B19" s="2"/>
      <c r="C19" s="2"/>
      <c r="E19" s="15">
        <v>21738379.833028864</v>
      </c>
      <c r="F19" s="15">
        <v>22471287.255926628</v>
      </c>
      <c r="G19" s="15">
        <v>23296703.198303338</v>
      </c>
      <c r="H19" s="15">
        <v>24158662.810772568</v>
      </c>
      <c r="I19" s="15">
        <v>25004216.128290005</v>
      </c>
      <c r="J19" s="15">
        <v>25879363.25924148</v>
      </c>
      <c r="K19" s="15">
        <v>26785141.386996876</v>
      </c>
      <c r="L19" s="15">
        <v>27722621.451372709</v>
      </c>
      <c r="M19" s="15">
        <v>28692912.781869899</v>
      </c>
      <c r="N19" s="15">
        <v>29697165.08334709</v>
      </c>
      <c r="O19" s="15">
        <v>30736565.788456216</v>
      </c>
      <c r="P19" s="15">
        <v>31812345.352771383</v>
      </c>
      <c r="Q19" s="15">
        <v>32925777.916679982</v>
      </c>
    </row>
    <row r="20" spans="1:17" x14ac:dyDescent="0.25">
      <c r="A20" s="5" t="s">
        <v>39</v>
      </c>
      <c r="B20" s="2"/>
      <c r="C20" s="2">
        <f>SUM(H20:Q20)</f>
        <v>144774650.04020178</v>
      </c>
      <c r="E20" s="2">
        <f t="shared" ref="E20:F20" si="6">E21</f>
        <v>11066089.166971136</v>
      </c>
      <c r="F20" s="2">
        <f t="shared" si="6"/>
        <v>11478839.744073372</v>
      </c>
      <c r="G20" s="2">
        <f>G21</f>
        <v>11900480.801696662</v>
      </c>
      <c r="H20" s="2">
        <f>H21*H$4</f>
        <v>12340789.189227432</v>
      </c>
      <c r="I20" s="2">
        <f t="shared" ref="I20:Q20" si="7">I21*I$4</f>
        <v>12772716.871709995</v>
      </c>
      <c r="J20" s="2">
        <f t="shared" si="7"/>
        <v>13219761.74075852</v>
      </c>
      <c r="K20" s="2">
        <f t="shared" si="7"/>
        <v>13682453.613003124</v>
      </c>
      <c r="L20" s="2">
        <f t="shared" si="7"/>
        <v>14161339.548627291</v>
      </c>
      <c r="M20" s="2">
        <f t="shared" si="7"/>
        <v>14656986.218130101</v>
      </c>
      <c r="N20" s="2">
        <f t="shared" si="7"/>
        <v>15169980.91665291</v>
      </c>
      <c r="O20" s="2">
        <f t="shared" si="7"/>
        <v>15700930.211543784</v>
      </c>
      <c r="P20" s="2">
        <f t="shared" si="7"/>
        <v>16250462.647228617</v>
      </c>
      <c r="Q20" s="2">
        <f t="shared" si="7"/>
        <v>16819229.083320018</v>
      </c>
    </row>
    <row r="21" spans="1:17" x14ac:dyDescent="0.25">
      <c r="A21" s="11" t="s">
        <v>69</v>
      </c>
      <c r="B21" s="2"/>
      <c r="C21" s="2"/>
      <c r="E21" s="15">
        <v>11066089.166971136</v>
      </c>
      <c r="F21" s="15">
        <v>11478839.744073372</v>
      </c>
      <c r="G21" s="15">
        <v>11900480.801696662</v>
      </c>
      <c r="H21" s="15">
        <v>12340789.189227432</v>
      </c>
      <c r="I21" s="15">
        <v>12772716.871709995</v>
      </c>
      <c r="J21" s="15">
        <v>13219761.74075852</v>
      </c>
      <c r="K21" s="15">
        <v>13682453.613003124</v>
      </c>
      <c r="L21" s="15">
        <v>14161339.548627291</v>
      </c>
      <c r="M21" s="15">
        <v>14656986.218130101</v>
      </c>
      <c r="N21" s="15">
        <v>15169980.91665291</v>
      </c>
      <c r="O21" s="15">
        <v>15700930.211543784</v>
      </c>
      <c r="P21" s="15">
        <v>16250462.647228617</v>
      </c>
      <c r="Q21" s="15">
        <v>16819229.083320018</v>
      </c>
    </row>
    <row r="22" spans="1:17" x14ac:dyDescent="0.25">
      <c r="A22" t="s">
        <v>15</v>
      </c>
      <c r="B22" s="2"/>
      <c r="C22" s="2">
        <f t="shared" ref="C22" si="8">SUM(H22:Q22)</f>
        <v>34337858</v>
      </c>
      <c r="E22" s="15">
        <v>3199555</v>
      </c>
      <c r="F22" s="15">
        <v>4210023</v>
      </c>
      <c r="G22" s="15">
        <v>4569194</v>
      </c>
      <c r="H22" s="15">
        <v>3551875</v>
      </c>
      <c r="I22" s="15">
        <v>3255336</v>
      </c>
      <c r="J22" s="15">
        <v>3176477</v>
      </c>
      <c r="K22" s="15">
        <v>3103654</v>
      </c>
      <c r="L22" s="15">
        <v>3209743</v>
      </c>
      <c r="M22" s="15">
        <v>3255110</v>
      </c>
      <c r="N22" s="15">
        <v>3408646</v>
      </c>
      <c r="O22" s="15">
        <v>3594917</v>
      </c>
      <c r="P22" s="15">
        <v>3795711</v>
      </c>
      <c r="Q22" s="15">
        <v>3986389</v>
      </c>
    </row>
    <row r="23" spans="1:17" x14ac:dyDescent="0.25">
      <c r="B23" s="2"/>
      <c r="C23" s="2"/>
    </row>
    <row r="24" spans="1:17" x14ac:dyDescent="0.25">
      <c r="A24" t="s">
        <v>18</v>
      </c>
      <c r="B24" s="2"/>
      <c r="C24" s="2">
        <f t="shared" ref="C24:C32" si="9">SUM(H24:Q24)</f>
        <v>379718442</v>
      </c>
      <c r="E24" s="2">
        <f>E25+E26+E28</f>
        <v>30410672</v>
      </c>
      <c r="F24" s="2">
        <f t="shared" ref="F24:Q24" si="10">F25+F26+F28</f>
        <v>32775257</v>
      </c>
      <c r="G24" s="2">
        <f t="shared" si="10"/>
        <v>35912287</v>
      </c>
      <c r="H24" s="2">
        <f t="shared" si="10"/>
        <v>36522886</v>
      </c>
      <c r="I24" s="2">
        <f t="shared" si="10"/>
        <v>37965449</v>
      </c>
      <c r="J24" s="2">
        <f t="shared" si="10"/>
        <v>39225274</v>
      </c>
      <c r="K24" s="2">
        <f t="shared" si="10"/>
        <v>38417614</v>
      </c>
      <c r="L24" s="2">
        <f t="shared" si="10"/>
        <v>38361989</v>
      </c>
      <c r="M24" s="2">
        <f t="shared" si="10"/>
        <v>36810558</v>
      </c>
      <c r="N24" s="2">
        <f t="shared" si="10"/>
        <v>36573154</v>
      </c>
      <c r="O24" s="2">
        <f t="shared" si="10"/>
        <v>37470770</v>
      </c>
      <c r="P24" s="2">
        <f t="shared" si="10"/>
        <v>38589682</v>
      </c>
      <c r="Q24" s="2">
        <f t="shared" si="10"/>
        <v>39781066</v>
      </c>
    </row>
    <row r="25" spans="1:17" x14ac:dyDescent="0.25">
      <c r="A25" t="s">
        <v>19</v>
      </c>
      <c r="B25" s="2"/>
      <c r="C25" s="2">
        <f t="shared" si="9"/>
        <v>379718442</v>
      </c>
      <c r="E25" s="15">
        <v>28377840</v>
      </c>
      <c r="F25" s="15">
        <v>31211380</v>
      </c>
      <c r="G25" s="15">
        <v>33846480</v>
      </c>
      <c r="H25" s="15">
        <v>36522886</v>
      </c>
      <c r="I25" s="15">
        <v>37965449</v>
      </c>
      <c r="J25" s="15">
        <v>39225274</v>
      </c>
      <c r="K25" s="15">
        <v>38417614</v>
      </c>
      <c r="L25" s="15">
        <v>38361989</v>
      </c>
      <c r="M25" s="15">
        <v>36810558</v>
      </c>
      <c r="N25" s="15">
        <v>36573154</v>
      </c>
      <c r="O25" s="15">
        <v>37470770</v>
      </c>
      <c r="P25" s="15">
        <v>38589682</v>
      </c>
      <c r="Q25" s="15">
        <v>39781066</v>
      </c>
    </row>
    <row r="26" spans="1:17" x14ac:dyDescent="0.25">
      <c r="A26" t="s">
        <v>16</v>
      </c>
      <c r="B26" s="2"/>
      <c r="C26" s="2">
        <f t="shared" si="9"/>
        <v>0</v>
      </c>
      <c r="E26" s="2">
        <v>1569279</v>
      </c>
      <c r="F26" s="2">
        <v>1135247</v>
      </c>
      <c r="G26" s="2">
        <v>1660574</v>
      </c>
      <c r="H26" s="2">
        <f>H27*(1-$F$8)</f>
        <v>0</v>
      </c>
      <c r="I26" s="2">
        <f t="shared" ref="I26:Q26" si="11">I27*(1-$F$8)</f>
        <v>0</v>
      </c>
      <c r="J26" s="2">
        <f t="shared" si="11"/>
        <v>0</v>
      </c>
      <c r="K26" s="2">
        <f t="shared" si="11"/>
        <v>0</v>
      </c>
      <c r="L26" s="2">
        <f t="shared" si="11"/>
        <v>0</v>
      </c>
      <c r="M26" s="2">
        <f t="shared" si="11"/>
        <v>0</v>
      </c>
      <c r="N26" s="2">
        <f t="shared" si="11"/>
        <v>0</v>
      </c>
      <c r="O26" s="2">
        <f t="shared" si="11"/>
        <v>0</v>
      </c>
      <c r="P26" s="2">
        <f t="shared" si="11"/>
        <v>0</v>
      </c>
      <c r="Q26" s="2">
        <f t="shared" si="11"/>
        <v>0</v>
      </c>
    </row>
    <row r="27" spans="1:17" x14ac:dyDescent="0.25">
      <c r="A27" s="3" t="s">
        <v>69</v>
      </c>
      <c r="B27" s="2"/>
      <c r="C27" s="2">
        <f t="shared" si="9"/>
        <v>14888563</v>
      </c>
      <c r="E27" s="15">
        <v>1569279</v>
      </c>
      <c r="F27" s="15">
        <v>1135247</v>
      </c>
      <c r="G27" s="15">
        <v>1660574</v>
      </c>
      <c r="H27" s="15">
        <v>1412561</v>
      </c>
      <c r="I27" s="15">
        <v>1367066</v>
      </c>
      <c r="J27" s="15">
        <v>1078427</v>
      </c>
      <c r="K27" s="15">
        <v>1022073</v>
      </c>
      <c r="L27" s="15">
        <v>875025</v>
      </c>
      <c r="M27" s="15">
        <v>946298</v>
      </c>
      <c r="N27" s="15">
        <v>1928729</v>
      </c>
      <c r="O27" s="15">
        <v>2031595</v>
      </c>
      <c r="P27" s="15">
        <v>2087469</v>
      </c>
      <c r="Q27" s="15">
        <v>2139320</v>
      </c>
    </row>
    <row r="28" spans="1:17" x14ac:dyDescent="0.25">
      <c r="A28" t="s">
        <v>17</v>
      </c>
      <c r="B28" s="2"/>
      <c r="C28" s="2">
        <f t="shared" si="9"/>
        <v>0</v>
      </c>
      <c r="E28" s="2">
        <v>463553</v>
      </c>
      <c r="F28" s="2">
        <v>428630</v>
      </c>
      <c r="G28" s="2">
        <v>405233</v>
      </c>
      <c r="H28" s="2">
        <f>H29*(1-$F$9)</f>
        <v>0</v>
      </c>
      <c r="I28" s="2">
        <f t="shared" ref="I28:Q28" si="12">I29*(1-$F$9)</f>
        <v>0</v>
      </c>
      <c r="J28" s="2">
        <f t="shared" si="12"/>
        <v>0</v>
      </c>
      <c r="K28" s="2">
        <f t="shared" si="12"/>
        <v>0</v>
      </c>
      <c r="L28" s="2">
        <f t="shared" si="12"/>
        <v>0</v>
      </c>
      <c r="M28" s="2">
        <f t="shared" si="12"/>
        <v>0</v>
      </c>
      <c r="N28" s="2">
        <f t="shared" si="12"/>
        <v>0</v>
      </c>
      <c r="O28" s="2">
        <f t="shared" si="12"/>
        <v>0</v>
      </c>
      <c r="P28" s="2">
        <f t="shared" si="12"/>
        <v>0</v>
      </c>
      <c r="Q28" s="2">
        <f t="shared" si="12"/>
        <v>0</v>
      </c>
    </row>
    <row r="29" spans="1:17" x14ac:dyDescent="0.25">
      <c r="A29" s="3" t="s">
        <v>69</v>
      </c>
      <c r="B29" s="2"/>
      <c r="C29" s="2">
        <f t="shared" si="9"/>
        <v>5096200</v>
      </c>
      <c r="E29" s="15">
        <v>463553</v>
      </c>
      <c r="F29" s="15">
        <v>428630</v>
      </c>
      <c r="G29" s="15">
        <v>405233</v>
      </c>
      <c r="H29" s="15">
        <v>525692</v>
      </c>
      <c r="I29" s="15">
        <v>559091</v>
      </c>
      <c r="J29" s="15">
        <v>480803</v>
      </c>
      <c r="K29" s="15">
        <v>503341</v>
      </c>
      <c r="L29" s="15">
        <v>490572</v>
      </c>
      <c r="M29" s="15">
        <v>457605</v>
      </c>
      <c r="N29" s="15">
        <v>499029</v>
      </c>
      <c r="O29" s="15">
        <v>517803</v>
      </c>
      <c r="P29" s="15">
        <v>518223</v>
      </c>
      <c r="Q29" s="15">
        <v>544041</v>
      </c>
    </row>
    <row r="30" spans="1:17" x14ac:dyDescent="0.25">
      <c r="A30" t="s">
        <v>21</v>
      </c>
      <c r="B30" s="2"/>
      <c r="C30" s="2">
        <f t="shared" si="9"/>
        <v>-13003278</v>
      </c>
      <c r="E30" s="33"/>
      <c r="F30" s="15">
        <v>-863757</v>
      </c>
      <c r="G30" s="15">
        <v>-555924</v>
      </c>
      <c r="H30" s="15">
        <v>-751368</v>
      </c>
      <c r="I30" s="15">
        <v>-853444</v>
      </c>
      <c r="J30" s="15">
        <v>-868945</v>
      </c>
      <c r="K30" s="15">
        <v>-1612799</v>
      </c>
      <c r="L30" s="15">
        <v>-1568622</v>
      </c>
      <c r="M30" s="15">
        <v>-1495366</v>
      </c>
      <c r="N30" s="15">
        <v>-1471350</v>
      </c>
      <c r="O30" s="15">
        <v>-1465601</v>
      </c>
      <c r="P30" s="15">
        <v>-1465601</v>
      </c>
      <c r="Q30" s="15">
        <v>-1450182</v>
      </c>
    </row>
    <row r="31" spans="1:17" x14ac:dyDescent="0.25">
      <c r="A31" t="s">
        <v>20</v>
      </c>
      <c r="B31" s="2"/>
      <c r="C31" s="2">
        <f t="shared" si="9"/>
        <v>-9562433</v>
      </c>
      <c r="E31" s="15">
        <v>-3000000</v>
      </c>
      <c r="F31" s="15">
        <v>-3000000</v>
      </c>
      <c r="G31" s="15">
        <v>-2307833</v>
      </c>
      <c r="H31" s="15"/>
      <c r="I31" s="15"/>
      <c r="J31" s="15">
        <v>-8131055</v>
      </c>
      <c r="K31" s="33"/>
      <c r="L31" s="15">
        <v>-1431378</v>
      </c>
      <c r="M31" s="33"/>
      <c r="N31" s="33"/>
      <c r="O31" s="33"/>
      <c r="P31" s="33"/>
      <c r="Q31" s="33"/>
    </row>
    <row r="32" spans="1:17" x14ac:dyDescent="0.25">
      <c r="A32" t="s">
        <v>28</v>
      </c>
      <c r="B32" s="2"/>
      <c r="C32" s="2">
        <f t="shared" si="9"/>
        <v>-28862502.244660474</v>
      </c>
      <c r="E32" s="2">
        <f>E16-E24+E30+E31</f>
        <v>2593352</v>
      </c>
      <c r="F32" s="2">
        <f t="shared" ref="F32:Q32" si="13">F16-F24+F30+F31</f>
        <v>1521136</v>
      </c>
      <c r="G32" s="2">
        <f t="shared" si="13"/>
        <v>990334</v>
      </c>
      <c r="H32" s="2">
        <f>H16-H24+H30+H31</f>
        <v>-4818412.7136692218</v>
      </c>
      <c r="I32" s="2">
        <f t="shared" si="13"/>
        <v>-5647951.7511053942</v>
      </c>
      <c r="J32" s="2">
        <f t="shared" si="13"/>
        <v>-14086146.086089492</v>
      </c>
      <c r="K32" s="2">
        <f t="shared" si="13"/>
        <v>-4880414.8091642559</v>
      </c>
      <c r="L32" s="2">
        <f t="shared" si="13"/>
        <v>-4984279.6239022613</v>
      </c>
      <c r="M32" s="2">
        <f t="shared" si="13"/>
        <v>-721969.30359622091</v>
      </c>
      <c r="N32" s="2">
        <f t="shared" si="13"/>
        <v>894496.6844451502</v>
      </c>
      <c r="O32" s="2">
        <f t="shared" si="13"/>
        <v>1432463.0112915784</v>
      </c>
      <c r="P32" s="2">
        <f t="shared" si="13"/>
        <v>1801431.8216022849</v>
      </c>
      <c r="Q32" s="2">
        <f t="shared" si="13"/>
        <v>2148280.5255273581</v>
      </c>
    </row>
    <row r="33" spans="1:17" x14ac:dyDescent="0.25">
      <c r="A33" t="s">
        <v>27</v>
      </c>
      <c r="B33" s="2"/>
      <c r="C33" s="2"/>
      <c r="D33" s="2">
        <v>18117184</v>
      </c>
      <c r="E33" s="2">
        <f>D33+E32</f>
        <v>20710536</v>
      </c>
      <c r="F33" s="2">
        <f t="shared" ref="F33:Q33" si="14">E33+F32</f>
        <v>22231672</v>
      </c>
      <c r="G33" s="2">
        <f t="shared" si="14"/>
        <v>23222006</v>
      </c>
      <c r="H33" s="2">
        <f t="shared" si="14"/>
        <v>18403593.286330778</v>
      </c>
      <c r="I33" s="2">
        <f t="shared" si="14"/>
        <v>12755641.535225384</v>
      </c>
      <c r="J33" s="2">
        <f t="shared" si="14"/>
        <v>-1330504.5508641079</v>
      </c>
      <c r="K33" s="2">
        <f t="shared" si="14"/>
        <v>-6210919.3600283638</v>
      </c>
      <c r="L33" s="2">
        <f t="shared" si="14"/>
        <v>-11195198.983930625</v>
      </c>
      <c r="M33" s="2">
        <f t="shared" si="14"/>
        <v>-11917168.287526846</v>
      </c>
      <c r="N33" s="2">
        <f t="shared" si="14"/>
        <v>-11022671.603081696</v>
      </c>
      <c r="O33" s="2">
        <f t="shared" si="14"/>
        <v>-9590208.5917901173</v>
      </c>
      <c r="P33" s="2">
        <f t="shared" si="14"/>
        <v>-7788776.7701878324</v>
      </c>
      <c r="Q33" s="2">
        <f t="shared" si="14"/>
        <v>-5640496.2446604744</v>
      </c>
    </row>
    <row r="34" spans="1:17" x14ac:dyDescent="0.25">
      <c r="B34" s="2"/>
      <c r="C34" s="2"/>
      <c r="E34" s="2"/>
      <c r="G34" s="2">
        <f>G33+G54</f>
        <v>32899504</v>
      </c>
      <c r="Q34" s="2">
        <f>Q33+Q54</f>
        <v>32899504.006234333</v>
      </c>
    </row>
    <row r="35" spans="1:17" x14ac:dyDescent="0.25">
      <c r="B35" s="2"/>
      <c r="C35" s="2"/>
    </row>
    <row r="36" spans="1:17" x14ac:dyDescent="0.25">
      <c r="A36" t="s">
        <v>22</v>
      </c>
      <c r="B36" s="2"/>
      <c r="C36" s="2">
        <f t="shared" ref="C36:C53" si="15">SUM(H36:Q36)</f>
        <v>32009900.250894807</v>
      </c>
      <c r="E36" s="2">
        <f>E37+E42</f>
        <v>2087110</v>
      </c>
      <c r="F36" s="2">
        <f t="shared" ref="F36:Q36" si="16">F37+F42</f>
        <v>1890959</v>
      </c>
      <c r="G36" s="2">
        <f t="shared" si="16"/>
        <v>1247814</v>
      </c>
      <c r="H36" s="2">
        <f t="shared" si="16"/>
        <v>3153742.264314441</v>
      </c>
      <c r="I36" s="2">
        <f t="shared" si="16"/>
        <v>3164150.1137866788</v>
      </c>
      <c r="J36" s="2">
        <f t="shared" si="16"/>
        <v>3174591.1850621747</v>
      </c>
      <c r="K36" s="2">
        <f t="shared" si="16"/>
        <v>3185067.54817288</v>
      </c>
      <c r="L36" s="2">
        <f t="shared" si="16"/>
        <v>3195578.2733818507</v>
      </c>
      <c r="M36" s="2">
        <f t="shared" si="16"/>
        <v>3206123.4311840106</v>
      </c>
      <c r="N36" s="2">
        <f t="shared" si="16"/>
        <v>3216704.0923069189</v>
      </c>
      <c r="O36" s="2">
        <f t="shared" si="16"/>
        <v>3227319.3277115314</v>
      </c>
      <c r="P36" s="2">
        <f t="shared" si="16"/>
        <v>3237969.2085929797</v>
      </c>
      <c r="Q36" s="2">
        <f t="shared" si="16"/>
        <v>3248654.8063813373</v>
      </c>
    </row>
    <row r="37" spans="1:17" x14ac:dyDescent="0.25">
      <c r="A37" s="3" t="s">
        <v>36</v>
      </c>
      <c r="B37" s="2"/>
      <c r="C37" s="2">
        <f t="shared" si="15"/>
        <v>31044373.292410627</v>
      </c>
      <c r="E37" s="2">
        <f t="shared" ref="E37:G37" si="17">E38+E40</f>
        <v>1098957</v>
      </c>
      <c r="F37" s="2">
        <f t="shared" si="17"/>
        <v>1102583.5581</v>
      </c>
      <c r="G37" s="2">
        <f t="shared" si="17"/>
        <v>1106222.0838417301</v>
      </c>
      <c r="H37" s="2">
        <f>H38+H40</f>
        <v>3058614.8810328487</v>
      </c>
      <c r="I37" s="2">
        <f t="shared" ref="I37:Q37" si="18">I38+I40</f>
        <v>3068708.3101402572</v>
      </c>
      <c r="J37" s="2">
        <f t="shared" si="18"/>
        <v>3078835.04756372</v>
      </c>
      <c r="K37" s="2">
        <f t="shared" si="18"/>
        <v>3088995.2032206808</v>
      </c>
      <c r="L37" s="2">
        <f t="shared" si="18"/>
        <v>3099188.8873913097</v>
      </c>
      <c r="M37" s="2">
        <f t="shared" si="18"/>
        <v>3109416.2107197009</v>
      </c>
      <c r="N37" s="2">
        <f t="shared" si="18"/>
        <v>3119677.2842150768</v>
      </c>
      <c r="O37" s="2">
        <f t="shared" si="18"/>
        <v>3129972.2192529864</v>
      </c>
      <c r="P37" s="2">
        <f t="shared" si="18"/>
        <v>3140301.1275765216</v>
      </c>
      <c r="Q37" s="2">
        <f t="shared" si="18"/>
        <v>3150664.1212975248</v>
      </c>
    </row>
    <row r="38" spans="1:17" x14ac:dyDescent="0.25">
      <c r="A38" s="5" t="s">
        <v>38</v>
      </c>
      <c r="B38" s="2"/>
      <c r="C38" s="2">
        <f t="shared" si="15"/>
        <v>6320157.9787921244</v>
      </c>
      <c r="E38" s="2">
        <f>E39</f>
        <v>616562.9125378984</v>
      </c>
      <c r="F38" s="2">
        <f t="shared" ref="F38:G38" si="19">F39</f>
        <v>618597.5701492735</v>
      </c>
      <c r="G38" s="2">
        <f t="shared" si="19"/>
        <v>620638.94213076623</v>
      </c>
      <c r="H38" s="2">
        <f>H39*($F$6/6)</f>
        <v>622687.05063979782</v>
      </c>
      <c r="I38" s="2">
        <f t="shared" ref="I38:Q38" si="20">I39*($F$6/6)</f>
        <v>624741.91790690913</v>
      </c>
      <c r="J38" s="2">
        <f t="shared" si="20"/>
        <v>626803.56623600191</v>
      </c>
      <c r="K38" s="2">
        <f t="shared" si="20"/>
        <v>628872.01800458087</v>
      </c>
      <c r="L38" s="2">
        <f t="shared" si="20"/>
        <v>630947.29566399613</v>
      </c>
      <c r="M38" s="2">
        <f t="shared" si="20"/>
        <v>633029.42173968733</v>
      </c>
      <c r="N38" s="2">
        <f t="shared" si="20"/>
        <v>635118.41883142828</v>
      </c>
      <c r="O38" s="2">
        <f t="shared" si="20"/>
        <v>637214.30961357208</v>
      </c>
      <c r="P38" s="2">
        <f t="shared" si="20"/>
        <v>639317.11683529697</v>
      </c>
      <c r="Q38" s="2">
        <f t="shared" si="20"/>
        <v>641426.86332085344</v>
      </c>
    </row>
    <row r="39" spans="1:17" x14ac:dyDescent="0.25">
      <c r="A39" s="11" t="s">
        <v>69</v>
      </c>
      <c r="B39" s="2"/>
      <c r="C39" s="2">
        <f t="shared" si="15"/>
        <v>6320157.9787921244</v>
      </c>
      <c r="E39" s="15">
        <v>616562.9125378984</v>
      </c>
      <c r="F39" s="15">
        <v>618597.5701492735</v>
      </c>
      <c r="G39" s="15">
        <v>620638.94213076623</v>
      </c>
      <c r="H39" s="15">
        <v>622687.05063979782</v>
      </c>
      <c r="I39" s="15">
        <v>624741.91790690913</v>
      </c>
      <c r="J39" s="15">
        <v>626803.56623600191</v>
      </c>
      <c r="K39" s="15">
        <v>628872.01800458087</v>
      </c>
      <c r="L39" s="15">
        <v>630947.29566399613</v>
      </c>
      <c r="M39" s="15">
        <v>633029.42173968733</v>
      </c>
      <c r="N39" s="15">
        <v>635118.41883142828</v>
      </c>
      <c r="O39" s="15">
        <v>637214.30961357208</v>
      </c>
      <c r="P39" s="15">
        <v>639317.11683529697</v>
      </c>
      <c r="Q39" s="15">
        <v>641426.86332085344</v>
      </c>
    </row>
    <row r="40" spans="1:17" x14ac:dyDescent="0.25">
      <c r="A40" s="5" t="s">
        <v>39</v>
      </c>
      <c r="B40" s="2"/>
      <c r="C40" s="2">
        <f t="shared" si="15"/>
        <v>24724215.3136185</v>
      </c>
      <c r="E40" s="2">
        <f>E41</f>
        <v>482394.0874621016</v>
      </c>
      <c r="F40" s="2">
        <f t="shared" ref="F40:G40" si="21">F41</f>
        <v>483985.98795072653</v>
      </c>
      <c r="G40" s="2">
        <f t="shared" si="21"/>
        <v>485583.14171096392</v>
      </c>
      <c r="H40" s="2">
        <f>H41*($F$7/6)</f>
        <v>2435927.8303930508</v>
      </c>
      <c r="I40" s="2">
        <f t="shared" ref="I40:Q40" si="22">I41*($F$7/6)</f>
        <v>2443966.392233348</v>
      </c>
      <c r="J40" s="2">
        <f t="shared" si="22"/>
        <v>2452031.4813277181</v>
      </c>
      <c r="K40" s="2">
        <f t="shared" si="22"/>
        <v>2460123.1852161</v>
      </c>
      <c r="L40" s="2">
        <f t="shared" si="22"/>
        <v>2468241.5917273136</v>
      </c>
      <c r="M40" s="2">
        <f t="shared" si="22"/>
        <v>2476386.7889800137</v>
      </c>
      <c r="N40" s="2">
        <f t="shared" si="22"/>
        <v>2484558.8653836483</v>
      </c>
      <c r="O40" s="2">
        <f t="shared" si="22"/>
        <v>2492757.9096394144</v>
      </c>
      <c r="P40" s="2">
        <f t="shared" si="22"/>
        <v>2500984.0107412245</v>
      </c>
      <c r="Q40" s="2">
        <f t="shared" si="22"/>
        <v>2509237.2579766712</v>
      </c>
    </row>
    <row r="41" spans="1:17" x14ac:dyDescent="0.25">
      <c r="A41" s="11" t="s">
        <v>69</v>
      </c>
      <c r="B41" s="2"/>
      <c r="C41" s="2">
        <f t="shared" si="15"/>
        <v>4944843.0627237</v>
      </c>
      <c r="E41" s="15">
        <v>482394.0874621016</v>
      </c>
      <c r="F41" s="15">
        <v>483985.98795072653</v>
      </c>
      <c r="G41" s="15">
        <v>485583.14171096392</v>
      </c>
      <c r="H41" s="15">
        <v>487185.56607861014</v>
      </c>
      <c r="I41" s="15">
        <v>488793.27844666957</v>
      </c>
      <c r="J41" s="15">
        <v>490406.29626554367</v>
      </c>
      <c r="K41" s="15">
        <v>492024.63704321999</v>
      </c>
      <c r="L41" s="15">
        <v>493648.31834546267</v>
      </c>
      <c r="M41" s="15">
        <v>495277.35779600276</v>
      </c>
      <c r="N41" s="15">
        <v>496911.77307672962</v>
      </c>
      <c r="O41" s="15">
        <v>498551.58192788286</v>
      </c>
      <c r="P41" s="15">
        <v>500196.80214824493</v>
      </c>
      <c r="Q41" s="15">
        <v>501847.45159533422</v>
      </c>
    </row>
    <row r="42" spans="1:17" x14ac:dyDescent="0.25">
      <c r="A42" s="3" t="s">
        <v>37</v>
      </c>
      <c r="B42" s="2"/>
      <c r="C42" s="2">
        <f t="shared" si="15"/>
        <v>965526.95848417562</v>
      </c>
      <c r="E42" s="15">
        <v>988153</v>
      </c>
      <c r="F42" s="15">
        <v>788375.44189999998</v>
      </c>
      <c r="G42" s="15">
        <v>141591.91615826986</v>
      </c>
      <c r="H42" s="15">
        <v>95127.383281592047</v>
      </c>
      <c r="I42" s="15">
        <v>95441.803646421293</v>
      </c>
      <c r="J42" s="15">
        <v>95756.137498454424</v>
      </c>
      <c r="K42" s="15">
        <v>96072.344952199142</v>
      </c>
      <c r="L42" s="15">
        <v>96389.385990541195</v>
      </c>
      <c r="M42" s="15">
        <v>96707.22046430991</v>
      </c>
      <c r="N42" s="15">
        <v>97026.808091842104</v>
      </c>
      <c r="O42" s="15">
        <v>97347.108458545059</v>
      </c>
      <c r="P42" s="15">
        <v>97668.081016458105</v>
      </c>
      <c r="Q42" s="15">
        <v>97990.685083812336</v>
      </c>
    </row>
    <row r="43" spans="1:17" x14ac:dyDescent="0.25">
      <c r="A43" t="s">
        <v>23</v>
      </c>
      <c r="B43" s="2"/>
      <c r="C43" s="2">
        <f t="shared" si="15"/>
        <v>22565711</v>
      </c>
      <c r="E43" s="2">
        <f>-E30-E31</f>
        <v>3000000</v>
      </c>
      <c r="F43" s="2">
        <f t="shared" ref="F43:Q43" si="23">-F30-F31</f>
        <v>3863757</v>
      </c>
      <c r="G43" s="2">
        <f t="shared" si="23"/>
        <v>2863757</v>
      </c>
      <c r="H43" s="2">
        <f t="shared" si="23"/>
        <v>751368</v>
      </c>
      <c r="I43" s="2">
        <f t="shared" si="23"/>
        <v>853444</v>
      </c>
      <c r="J43" s="2">
        <f t="shared" si="23"/>
        <v>9000000</v>
      </c>
      <c r="K43" s="2">
        <f t="shared" si="23"/>
        <v>1612799</v>
      </c>
      <c r="L43" s="2">
        <f t="shared" si="23"/>
        <v>3000000</v>
      </c>
      <c r="M43" s="2">
        <f t="shared" si="23"/>
        <v>1495366</v>
      </c>
      <c r="N43" s="2">
        <f t="shared" si="23"/>
        <v>1471350</v>
      </c>
      <c r="O43" s="2">
        <f t="shared" si="23"/>
        <v>1465601</v>
      </c>
      <c r="P43" s="2">
        <f t="shared" si="23"/>
        <v>1465601</v>
      </c>
      <c r="Q43" s="2">
        <f t="shared" si="23"/>
        <v>1450182</v>
      </c>
    </row>
    <row r="44" spans="1:17" x14ac:dyDescent="0.25">
      <c r="B44" s="2"/>
      <c r="C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t="s">
        <v>24</v>
      </c>
      <c r="B45" s="2"/>
      <c r="C45" s="2">
        <f t="shared" si="15"/>
        <v>25713109</v>
      </c>
      <c r="E45" s="2">
        <f>SUM(E46:E49,E51)</f>
        <v>2051432</v>
      </c>
      <c r="F45" s="2">
        <f t="shared" ref="F45:Q45" si="24">SUM(F46:F49,F51)</f>
        <v>1414051</v>
      </c>
      <c r="G45" s="2">
        <f t="shared" si="24"/>
        <v>9786887</v>
      </c>
      <c r="H45" s="2">
        <f t="shared" si="24"/>
        <v>2387890</v>
      </c>
      <c r="I45" s="2">
        <f t="shared" si="24"/>
        <v>7511641</v>
      </c>
      <c r="J45" s="2">
        <f t="shared" si="24"/>
        <v>2605014</v>
      </c>
      <c r="K45" s="2">
        <f t="shared" si="24"/>
        <v>560850</v>
      </c>
      <c r="L45" s="2">
        <f t="shared" si="24"/>
        <v>6510707</v>
      </c>
      <c r="M45" s="2">
        <f t="shared" si="24"/>
        <v>2195325</v>
      </c>
      <c r="N45" s="2">
        <f t="shared" si="24"/>
        <v>901185</v>
      </c>
      <c r="O45" s="2">
        <f t="shared" si="24"/>
        <v>707220</v>
      </c>
      <c r="P45" s="2">
        <f t="shared" si="24"/>
        <v>2113437</v>
      </c>
      <c r="Q45" s="2">
        <f t="shared" si="24"/>
        <v>219840</v>
      </c>
    </row>
    <row r="46" spans="1:17" x14ac:dyDescent="0.25">
      <c r="A46" s="3" t="s">
        <v>43</v>
      </c>
      <c r="B46" s="2"/>
      <c r="C46" s="2">
        <f t="shared" si="15"/>
        <v>8900000</v>
      </c>
      <c r="E46" s="2"/>
      <c r="F46" s="2"/>
      <c r="G46" s="15">
        <v>500000</v>
      </c>
      <c r="H46" s="15"/>
      <c r="I46" s="15">
        <v>7000000</v>
      </c>
      <c r="J46" s="15">
        <v>1900000</v>
      </c>
      <c r="K46" s="2"/>
      <c r="L46" s="2"/>
      <c r="M46" s="2"/>
      <c r="N46" s="2"/>
      <c r="O46" s="2"/>
      <c r="P46" s="2"/>
      <c r="Q46" s="2"/>
    </row>
    <row r="47" spans="1:17" x14ac:dyDescent="0.25">
      <c r="A47" s="3" t="s">
        <v>48</v>
      </c>
      <c r="B47" s="2"/>
      <c r="C47" s="2">
        <f>SUM(H47:Q47)</f>
        <v>1606603</v>
      </c>
      <c r="E47" s="15">
        <v>320835</v>
      </c>
      <c r="F47" s="15">
        <v>320982</v>
      </c>
      <c r="G47" s="15">
        <v>321001</v>
      </c>
      <c r="H47" s="15">
        <v>320890</v>
      </c>
      <c r="I47" s="15">
        <v>321641</v>
      </c>
      <c r="J47" s="15">
        <v>321264</v>
      </c>
      <c r="K47" s="15">
        <v>321737</v>
      </c>
      <c r="L47" s="15">
        <v>321071</v>
      </c>
      <c r="M47">
        <v>0</v>
      </c>
      <c r="N47">
        <v>0</v>
      </c>
      <c r="O47">
        <v>0</v>
      </c>
      <c r="P47">
        <v>0</v>
      </c>
      <c r="Q47">
        <v>0</v>
      </c>
    </row>
    <row r="48" spans="1:17" x14ac:dyDescent="0.25">
      <c r="A48" s="3" t="s">
        <v>44</v>
      </c>
      <c r="B48" s="2"/>
      <c r="C48" s="2">
        <f t="shared" si="15"/>
        <v>0</v>
      </c>
      <c r="E48" s="2"/>
      <c r="F48" s="2"/>
      <c r="G48" s="15">
        <v>3693010</v>
      </c>
      <c r="H48" s="2"/>
      <c r="K48" s="2"/>
      <c r="L48" s="2"/>
      <c r="M48" s="2"/>
      <c r="N48" s="2"/>
      <c r="O48" s="2"/>
      <c r="P48" s="2"/>
      <c r="Q48" s="2"/>
    </row>
    <row r="49" spans="1:17" x14ac:dyDescent="0.25">
      <c r="A49" s="3" t="s">
        <v>41</v>
      </c>
      <c r="B49" s="2"/>
      <c r="C49" s="2">
        <f t="shared" si="15"/>
        <v>0</v>
      </c>
      <c r="E49" s="2"/>
      <c r="F49" s="2"/>
      <c r="G49" s="2">
        <f>G50</f>
        <v>300000</v>
      </c>
      <c r="H49" s="2">
        <f>H50*(1-$F$10)</f>
        <v>0</v>
      </c>
      <c r="I49" s="2">
        <f t="shared" ref="I49:J49" si="25">I50*(1-$F$10)</f>
        <v>0</v>
      </c>
      <c r="J49" s="2">
        <f t="shared" si="25"/>
        <v>0</v>
      </c>
      <c r="K49" s="2"/>
      <c r="L49" s="2"/>
      <c r="M49" s="2"/>
      <c r="N49" s="2"/>
      <c r="O49" s="2"/>
      <c r="P49" s="2"/>
      <c r="Q49" s="2"/>
    </row>
    <row r="50" spans="1:17" x14ac:dyDescent="0.25">
      <c r="A50" s="5" t="s">
        <v>69</v>
      </c>
      <c r="B50" s="2"/>
      <c r="C50" s="2">
        <f t="shared" si="15"/>
        <v>11100000</v>
      </c>
      <c r="E50" s="2"/>
      <c r="F50" s="2"/>
      <c r="G50" s="15">
        <v>300000</v>
      </c>
      <c r="H50" s="15"/>
      <c r="I50" s="15">
        <v>3100000</v>
      </c>
      <c r="J50" s="15">
        <v>8000000</v>
      </c>
      <c r="K50" s="2"/>
      <c r="L50" s="2"/>
      <c r="M50" s="2"/>
      <c r="N50" s="2"/>
      <c r="O50" s="2"/>
      <c r="P50" s="2"/>
      <c r="Q50" s="2"/>
    </row>
    <row r="51" spans="1:17" x14ac:dyDescent="0.25">
      <c r="A51" s="3" t="s">
        <v>42</v>
      </c>
      <c r="B51" s="2"/>
      <c r="C51" s="2">
        <f t="shared" si="15"/>
        <v>15206506</v>
      </c>
      <c r="E51" s="15">
        <v>1730597</v>
      </c>
      <c r="F51" s="15">
        <v>1093069</v>
      </c>
      <c r="G51" s="15">
        <v>4972876</v>
      </c>
      <c r="H51" s="15">
        <v>2067000</v>
      </c>
      <c r="I51" s="15">
        <v>190000</v>
      </c>
      <c r="J51" s="15">
        <v>383750</v>
      </c>
      <c r="K51" s="15">
        <v>239113</v>
      </c>
      <c r="L51" s="15">
        <v>6189636</v>
      </c>
      <c r="M51" s="15">
        <v>2195325</v>
      </c>
      <c r="N51" s="15">
        <v>901185</v>
      </c>
      <c r="O51" s="15">
        <v>707220</v>
      </c>
      <c r="P51" s="15">
        <v>2113437</v>
      </c>
      <c r="Q51" s="15">
        <v>219840</v>
      </c>
    </row>
    <row r="53" spans="1:17" x14ac:dyDescent="0.25">
      <c r="A53" t="s">
        <v>26</v>
      </c>
      <c r="B53" s="2"/>
      <c r="C53" s="2">
        <f t="shared" si="15"/>
        <v>28862502.2508948</v>
      </c>
      <c r="E53" s="2">
        <f>E36+E43-E45</f>
        <v>3035678</v>
      </c>
      <c r="F53" s="2">
        <f t="shared" ref="F53:Q53" si="26">F36+F43-F45</f>
        <v>4340665</v>
      </c>
      <c r="G53" s="2">
        <f t="shared" si="26"/>
        <v>-5675316</v>
      </c>
      <c r="H53" s="2">
        <f t="shared" si="26"/>
        <v>1517220.264314441</v>
      </c>
      <c r="I53" s="2">
        <f t="shared" si="26"/>
        <v>-3494046.8862133212</v>
      </c>
      <c r="J53" s="2">
        <f t="shared" si="26"/>
        <v>9569577.1850621738</v>
      </c>
      <c r="K53" s="2">
        <f t="shared" si="26"/>
        <v>4237016.54817288</v>
      </c>
      <c r="L53" s="2">
        <f t="shared" si="26"/>
        <v>-315128.72661814932</v>
      </c>
      <c r="M53" s="2">
        <f t="shared" si="26"/>
        <v>2506164.4311840106</v>
      </c>
      <c r="N53" s="2">
        <f t="shared" si="26"/>
        <v>3786869.0923069194</v>
      </c>
      <c r="O53" s="2">
        <f t="shared" si="26"/>
        <v>3985700.3277115319</v>
      </c>
      <c r="P53" s="2">
        <f t="shared" si="26"/>
        <v>2590133.2085929792</v>
      </c>
      <c r="Q53" s="2">
        <f t="shared" si="26"/>
        <v>4478996.8063813373</v>
      </c>
    </row>
    <row r="54" spans="1:17" x14ac:dyDescent="0.25">
      <c r="A54" t="s">
        <v>25</v>
      </c>
      <c r="B54" s="2"/>
      <c r="C54" s="2"/>
      <c r="D54" s="15">
        <v>7976471</v>
      </c>
      <c r="E54" s="2">
        <f>D54+E53</f>
        <v>11012149</v>
      </c>
      <c r="F54" s="2">
        <f>E54+F53</f>
        <v>15352814</v>
      </c>
      <c r="G54" s="2">
        <f t="shared" ref="G54:Q54" si="27">F54+G53</f>
        <v>9677498</v>
      </c>
      <c r="H54" s="2">
        <f t="shared" si="27"/>
        <v>11194718.264314441</v>
      </c>
      <c r="I54" s="2">
        <f t="shared" si="27"/>
        <v>7700671.3781011198</v>
      </c>
      <c r="J54" s="2">
        <f t="shared" si="27"/>
        <v>17270248.563163295</v>
      </c>
      <c r="K54" s="2">
        <f t="shared" si="27"/>
        <v>21507265.111336175</v>
      </c>
      <c r="L54" s="2">
        <f t="shared" si="27"/>
        <v>21192136.384718027</v>
      </c>
      <c r="M54" s="2">
        <f t="shared" si="27"/>
        <v>23698300.815902039</v>
      </c>
      <c r="N54" s="2">
        <f t="shared" si="27"/>
        <v>27485169.908208959</v>
      </c>
      <c r="O54" s="2">
        <f t="shared" si="27"/>
        <v>31470870.235920489</v>
      </c>
      <c r="P54" s="2">
        <f t="shared" si="27"/>
        <v>34061003.44451347</v>
      </c>
      <c r="Q54" s="2">
        <f t="shared" si="27"/>
        <v>38540000.250894807</v>
      </c>
    </row>
    <row r="55" spans="1:17" x14ac:dyDescent="0.25">
      <c r="B55" s="2"/>
      <c r="C55" s="2"/>
      <c r="E55" s="2"/>
      <c r="F55" s="2"/>
      <c r="G55" s="2"/>
      <c r="H55" s="2"/>
      <c r="I55" s="2"/>
      <c r="J55" s="2"/>
      <c r="K55" s="2"/>
      <c r="L55" s="2"/>
    </row>
    <row r="56" spans="1:17" x14ac:dyDescent="0.25">
      <c r="B56" s="2"/>
      <c r="C56" s="2"/>
    </row>
    <row r="57" spans="1:17" x14ac:dyDescent="0.25">
      <c r="A57" t="s">
        <v>29</v>
      </c>
      <c r="B57" s="2"/>
      <c r="C57" s="2">
        <f t="shared" ref="C57:C58" si="28">SUM(H57:Q57)</f>
        <v>0</v>
      </c>
      <c r="E57" s="2">
        <f t="shared" ref="E57:Q57" si="29">E26</f>
        <v>1569279</v>
      </c>
      <c r="F57" s="2">
        <f t="shared" si="29"/>
        <v>1135247</v>
      </c>
      <c r="G57" s="2">
        <f t="shared" si="29"/>
        <v>1660574</v>
      </c>
      <c r="H57" s="2">
        <f t="shared" si="29"/>
        <v>0</v>
      </c>
      <c r="I57" s="2">
        <f t="shared" si="29"/>
        <v>0</v>
      </c>
      <c r="J57" s="2">
        <f t="shared" si="29"/>
        <v>0</v>
      </c>
      <c r="K57" s="2">
        <f t="shared" si="29"/>
        <v>0</v>
      </c>
      <c r="L57" s="2">
        <f t="shared" si="29"/>
        <v>0</v>
      </c>
      <c r="M57" s="2">
        <f t="shared" si="29"/>
        <v>0</v>
      </c>
      <c r="N57" s="2">
        <f t="shared" si="29"/>
        <v>0</v>
      </c>
      <c r="O57" s="2">
        <f t="shared" si="29"/>
        <v>0</v>
      </c>
      <c r="P57" s="2">
        <f t="shared" si="29"/>
        <v>0</v>
      </c>
      <c r="Q57" s="2">
        <f t="shared" si="29"/>
        <v>0</v>
      </c>
    </row>
    <row r="58" spans="1:17" x14ac:dyDescent="0.25">
      <c r="A58" t="s">
        <v>30</v>
      </c>
      <c r="B58" s="2"/>
      <c r="C58" s="2">
        <f t="shared" si="28"/>
        <v>16579350.22719169</v>
      </c>
      <c r="E58" s="2">
        <v>1753099</v>
      </c>
      <c r="F58" s="2">
        <v>1968360</v>
      </c>
      <c r="G58" s="2">
        <v>1130613</v>
      </c>
      <c r="H58" s="2">
        <v>1289561</v>
      </c>
      <c r="I58" s="2">
        <f>H60*I59</f>
        <v>1361809.5916266628</v>
      </c>
      <c r="J58" s="2">
        <f>I60*J59</f>
        <v>1426561.7090000077</v>
      </c>
      <c r="K58" s="2">
        <f t="shared" ref="K58:Q58" si="30">J60*K59</f>
        <v>1510389.3558350157</v>
      </c>
      <c r="L58" s="2">
        <f t="shared" si="30"/>
        <v>1595415.2868475406</v>
      </c>
      <c r="M58" s="2">
        <f t="shared" si="30"/>
        <v>1697498.6384797082</v>
      </c>
      <c r="N58" s="2">
        <f t="shared" si="30"/>
        <v>1850113.5945996055</v>
      </c>
      <c r="O58" s="2">
        <f t="shared" si="30"/>
        <v>1966035.6590338438</v>
      </c>
      <c r="P58" s="2">
        <f t="shared" si="30"/>
        <v>1879987.6495155268</v>
      </c>
      <c r="Q58" s="2">
        <f t="shared" si="30"/>
        <v>2001977.7422537804</v>
      </c>
    </row>
    <row r="59" spans="1:17" x14ac:dyDescent="0.25">
      <c r="A59" s="3" t="s">
        <v>70</v>
      </c>
      <c r="B59" s="2"/>
      <c r="C59" s="2"/>
      <c r="E59" s="2"/>
      <c r="F59" s="2"/>
      <c r="G59" s="2"/>
      <c r="H59" s="2"/>
      <c r="I59" s="18">
        <v>6.6397421685390617E-2</v>
      </c>
      <c r="J59" s="18">
        <v>6.5223830848191833E-2</v>
      </c>
      <c r="K59" s="18">
        <v>6.4828173068147921E-2</v>
      </c>
      <c r="L59" s="18">
        <v>6.4308604046687506E-2</v>
      </c>
      <c r="M59" s="18">
        <v>6.4289077635791073E-2</v>
      </c>
      <c r="N59" s="18">
        <v>6.5836471896141432E-2</v>
      </c>
      <c r="O59" s="18">
        <v>6.5640059858098163E-2</v>
      </c>
      <c r="P59" s="18">
        <v>5.8900914233073233E-2</v>
      </c>
      <c r="Q59" s="18">
        <v>5.9233986364106879E-2</v>
      </c>
    </row>
    <row r="60" spans="1:17" x14ac:dyDescent="0.25">
      <c r="A60" t="s">
        <v>31</v>
      </c>
      <c r="B60" s="2"/>
      <c r="C60" s="2"/>
      <c r="D60" s="2">
        <f>E60-SUM(E57:E58)</f>
        <v>10003244</v>
      </c>
      <c r="E60" s="2">
        <v>13325622</v>
      </c>
      <c r="F60" s="2">
        <f>E60+F57+F58</f>
        <v>16429229</v>
      </c>
      <c r="G60" s="2">
        <f t="shared" ref="G60:Q60" si="31">F60+G57+G58</f>
        <v>19220416</v>
      </c>
      <c r="H60" s="2">
        <f t="shared" si="31"/>
        <v>20509977</v>
      </c>
      <c r="I60" s="2">
        <f t="shared" si="31"/>
        <v>21871786.591626663</v>
      </c>
      <c r="J60" s="2">
        <f t="shared" si="31"/>
        <v>23298348.300626669</v>
      </c>
      <c r="K60" s="2">
        <f t="shared" si="31"/>
        <v>24808737.656461686</v>
      </c>
      <c r="L60" s="2">
        <f t="shared" si="31"/>
        <v>26404152.943309225</v>
      </c>
      <c r="M60" s="2">
        <f t="shared" si="31"/>
        <v>28101651.581788935</v>
      </c>
      <c r="N60" s="2">
        <f t="shared" si="31"/>
        <v>29951765.176388539</v>
      </c>
      <c r="O60" s="2">
        <f t="shared" si="31"/>
        <v>31917800.835422382</v>
      </c>
      <c r="P60" s="2">
        <f t="shared" si="31"/>
        <v>33797788.484937906</v>
      </c>
      <c r="Q60" s="2">
        <f t="shared" si="31"/>
        <v>35799766.227191687</v>
      </c>
    </row>
    <row r="61" spans="1:17" x14ac:dyDescent="0.25">
      <c r="B61" s="2"/>
      <c r="C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 t="e">
        <f>#REF!-#REF!</f>
        <v>#REF!</v>
      </c>
    </row>
    <row r="62" spans="1:17" x14ac:dyDescent="0.25">
      <c r="A62" t="s">
        <v>32</v>
      </c>
      <c r="B62" s="2"/>
      <c r="C62" s="2">
        <f t="shared" ref="C62:C63" si="32">SUM(H62:Q62)</f>
        <v>0</v>
      </c>
      <c r="E62" s="2">
        <f t="shared" ref="E62:Q62" si="33">E28</f>
        <v>463553</v>
      </c>
      <c r="F62" s="2">
        <f t="shared" si="33"/>
        <v>428630</v>
      </c>
      <c r="G62" s="2">
        <f t="shared" si="33"/>
        <v>405233</v>
      </c>
      <c r="H62" s="2">
        <f t="shared" si="33"/>
        <v>0</v>
      </c>
      <c r="I62" s="2">
        <f t="shared" si="33"/>
        <v>0</v>
      </c>
      <c r="J62" s="2">
        <f t="shared" si="33"/>
        <v>0</v>
      </c>
      <c r="K62" s="2">
        <f t="shared" si="33"/>
        <v>0</v>
      </c>
      <c r="L62" s="2">
        <f t="shared" si="33"/>
        <v>0</v>
      </c>
      <c r="M62" s="2">
        <f t="shared" si="33"/>
        <v>0</v>
      </c>
      <c r="N62" s="2">
        <f t="shared" si="33"/>
        <v>0</v>
      </c>
      <c r="O62" s="2">
        <f t="shared" si="33"/>
        <v>0</v>
      </c>
      <c r="P62" s="2">
        <f t="shared" si="33"/>
        <v>0</v>
      </c>
      <c r="Q62" s="2">
        <f t="shared" si="33"/>
        <v>0</v>
      </c>
    </row>
    <row r="63" spans="1:17" x14ac:dyDescent="0.25">
      <c r="A63" t="s">
        <v>33</v>
      </c>
      <c r="B63" s="2"/>
      <c r="C63" s="2">
        <f t="shared" si="32"/>
        <v>5111978.7590056732</v>
      </c>
      <c r="E63" s="2">
        <v>617074</v>
      </c>
      <c r="F63" s="2">
        <v>679634</v>
      </c>
      <c r="G63" s="2">
        <v>358565</v>
      </c>
      <c r="H63" s="2">
        <v>406302</v>
      </c>
      <c r="I63" s="2">
        <f>H65*I64</f>
        <v>431696.23231857375</v>
      </c>
      <c r="J63" s="2">
        <f>I65*J64</f>
        <v>458676.63484154362</v>
      </c>
      <c r="K63" s="2">
        <f t="shared" ref="K63:Q63" si="34">J65*K64</f>
        <v>487344.56162115338</v>
      </c>
      <c r="L63" s="2">
        <f t="shared" si="34"/>
        <v>517803.09414436779</v>
      </c>
      <c r="M63" s="2">
        <f t="shared" si="34"/>
        <v>496113.09806699911</v>
      </c>
      <c r="N63" s="2">
        <f t="shared" si="34"/>
        <v>530541.8859910036</v>
      </c>
      <c r="O63" s="2">
        <f t="shared" si="34"/>
        <v>560545.48270568228</v>
      </c>
      <c r="P63" s="2">
        <f t="shared" si="34"/>
        <v>593648.49813057866</v>
      </c>
      <c r="Q63" s="2">
        <f t="shared" si="34"/>
        <v>629307.27118577191</v>
      </c>
    </row>
    <row r="64" spans="1:17" x14ac:dyDescent="0.25">
      <c r="A64" s="3" t="s">
        <v>70</v>
      </c>
      <c r="B64" s="2"/>
      <c r="C64" s="2"/>
      <c r="E64" s="2"/>
      <c r="F64" s="2"/>
      <c r="G64" s="2"/>
      <c r="H64" s="2"/>
      <c r="I64" s="18">
        <v>6.2500033634573543E-2</v>
      </c>
      <c r="J64" s="18">
        <v>6.2499948264471077E-2</v>
      </c>
      <c r="K64" s="18">
        <v>6.250003301357529E-2</v>
      </c>
      <c r="L64" s="18">
        <v>6.2499970409318192E-2</v>
      </c>
      <c r="M64" s="18">
        <v>5.635947475343632E-2</v>
      </c>
      <c r="N64" s="18">
        <v>5.7055062940076208E-2</v>
      </c>
      <c r="O64" s="18">
        <v>5.7027949750846692E-2</v>
      </c>
      <c r="P64" s="18">
        <v>5.7137311776254765E-2</v>
      </c>
      <c r="Q64" s="18">
        <v>5.7295666841851056E-2</v>
      </c>
    </row>
    <row r="65" spans="1:17" x14ac:dyDescent="0.25">
      <c r="A65" t="s">
        <v>34</v>
      </c>
      <c r="B65" s="2"/>
      <c r="C65" s="2"/>
      <c r="D65" s="2">
        <f>E65-SUM(E62:E63)</f>
        <v>3548145</v>
      </c>
      <c r="E65" s="2">
        <v>4628772</v>
      </c>
      <c r="F65" s="2">
        <f t="shared" ref="F65:Q65" si="35">E65+F62+F63</f>
        <v>5737036</v>
      </c>
      <c r="G65" s="2">
        <f t="shared" si="35"/>
        <v>6500834</v>
      </c>
      <c r="H65" s="2">
        <f t="shared" si="35"/>
        <v>6907136</v>
      </c>
      <c r="I65" s="2">
        <f t="shared" si="35"/>
        <v>7338832.2323185736</v>
      </c>
      <c r="J65" s="2">
        <f t="shared" si="35"/>
        <v>7797508.8671601173</v>
      </c>
      <c r="K65" s="2">
        <f t="shared" si="35"/>
        <v>8284853.428781271</v>
      </c>
      <c r="L65" s="2">
        <f t="shared" si="35"/>
        <v>8802656.5229256395</v>
      </c>
      <c r="M65" s="2">
        <f t="shared" si="35"/>
        <v>9298769.6209926382</v>
      </c>
      <c r="N65" s="2">
        <f t="shared" si="35"/>
        <v>9829311.5069836415</v>
      </c>
      <c r="O65" s="2">
        <f t="shared" si="35"/>
        <v>10389856.989689324</v>
      </c>
      <c r="P65" s="2">
        <f t="shared" si="35"/>
        <v>10983505.487819903</v>
      </c>
      <c r="Q65" s="2">
        <f t="shared" si="35"/>
        <v>11612812.759005675</v>
      </c>
    </row>
    <row r="66" spans="1:17" x14ac:dyDescent="0.25">
      <c r="B66" s="2"/>
      <c r="C66" s="2"/>
    </row>
    <row r="67" spans="1:17" x14ac:dyDescent="0.25">
      <c r="A67" t="s">
        <v>127</v>
      </c>
      <c r="B67" s="2"/>
      <c r="C67" s="2"/>
    </row>
    <row r="68" spans="1:17" x14ac:dyDescent="0.25">
      <c r="B68" s="35" t="s">
        <v>90</v>
      </c>
      <c r="C68" s="13" t="s">
        <v>91</v>
      </c>
      <c r="D68" s="13" t="s">
        <v>92</v>
      </c>
    </row>
    <row r="69" spans="1:17" x14ac:dyDescent="0.25">
      <c r="A69" t="s">
        <v>108</v>
      </c>
      <c r="B69" s="2">
        <f>SUM(C69:D69)</f>
        <v>370128166.04775012</v>
      </c>
      <c r="C69" s="2">
        <f>SUM(C70:C71)</f>
        <v>200629300.69392985</v>
      </c>
      <c r="D69" s="2">
        <f>SUM(D70:D71)</f>
        <v>169498865.35382029</v>
      </c>
    </row>
    <row r="70" spans="1:17" x14ac:dyDescent="0.25">
      <c r="A70" s="3" t="s">
        <v>109</v>
      </c>
      <c r="B70" s="2">
        <f>SUM(C70:D70)</f>
        <v>339083792.7553395</v>
      </c>
      <c r="C70" s="2">
        <f>C84</f>
        <v>194309142.71513772</v>
      </c>
      <c r="D70" s="2">
        <f>D84</f>
        <v>144774650.04020178</v>
      </c>
    </row>
    <row r="71" spans="1:17" x14ac:dyDescent="0.25">
      <c r="A71" s="3" t="s">
        <v>36</v>
      </c>
      <c r="B71" s="2">
        <f>SUM(C71:D71)</f>
        <v>31044373.292410623</v>
      </c>
      <c r="C71" s="2">
        <f>C86</f>
        <v>6320157.9787921244</v>
      </c>
      <c r="D71" s="2">
        <f>D86</f>
        <v>24724215.3136185</v>
      </c>
    </row>
    <row r="72" spans="1:17" x14ac:dyDescent="0.25">
      <c r="A72" s="7" t="s">
        <v>110</v>
      </c>
      <c r="B72" s="2">
        <f t="shared" ref="B72:B77" si="36">SUM(C72:D72)</f>
        <v>-370128166.04151583</v>
      </c>
      <c r="C72" s="2">
        <f>SUM(C73:C74)</f>
        <v>-191994489.3160966</v>
      </c>
      <c r="D72" s="2">
        <f>SUM(D73:D74)</f>
        <v>-178133676.72541922</v>
      </c>
    </row>
    <row r="73" spans="1:17" x14ac:dyDescent="0.25">
      <c r="A73" s="3" t="s">
        <v>111</v>
      </c>
      <c r="B73" s="2">
        <f t="shared" si="36"/>
        <v>-405431551</v>
      </c>
      <c r="C73" s="2">
        <f>-C89</f>
        <v>-210684516.64705881</v>
      </c>
      <c r="D73" s="2">
        <f>-D89</f>
        <v>-194747034.35294119</v>
      </c>
    </row>
    <row r="74" spans="1:17" x14ac:dyDescent="0.25">
      <c r="A74" s="3" t="s">
        <v>112</v>
      </c>
      <c r="B74" s="2">
        <f t="shared" si="36"/>
        <v>35303384.958484173</v>
      </c>
      <c r="C74" s="2">
        <f>C85+C87</f>
        <v>18690027.330962211</v>
      </c>
      <c r="D74" s="2">
        <f>D85+D87</f>
        <v>16613357.627521966</v>
      </c>
    </row>
    <row r="75" spans="1:17" ht="14.4" thickBot="1" x14ac:dyDescent="0.3">
      <c r="A75" s="3"/>
      <c r="B75" s="34" t="s">
        <v>101</v>
      </c>
      <c r="C75" s="34" t="s">
        <v>101</v>
      </c>
      <c r="D75" s="34" t="s">
        <v>101</v>
      </c>
    </row>
    <row r="76" spans="1:17" ht="14.4" thickBot="1" x14ac:dyDescent="0.3">
      <c r="A76" t="s">
        <v>60</v>
      </c>
      <c r="B76" s="2">
        <f t="shared" si="36"/>
        <v>6.2343180179595947E-3</v>
      </c>
      <c r="C76" s="31">
        <f>C69+C72</f>
        <v>8634811.3778332472</v>
      </c>
      <c r="D76" s="31">
        <f>D69+D72</f>
        <v>-8634811.3715989292</v>
      </c>
    </row>
    <row r="77" spans="1:17" ht="14.4" thickBot="1" x14ac:dyDescent="0.3">
      <c r="A77" t="s">
        <v>113</v>
      </c>
      <c r="B77" s="31">
        <f t="shared" si="36"/>
        <v>0</v>
      </c>
      <c r="C77" s="2">
        <f>-C101-C104</f>
        <v>0</v>
      </c>
      <c r="D77" s="2">
        <f>-D101-D104</f>
        <v>0</v>
      </c>
    </row>
    <row r="78" spans="1:17" ht="14.4" thickBot="1" x14ac:dyDescent="0.3">
      <c r="B78" s="34" t="s">
        <v>101</v>
      </c>
      <c r="C78" s="34" t="s">
        <v>101</v>
      </c>
      <c r="D78" s="34" t="s">
        <v>101</v>
      </c>
    </row>
    <row r="79" spans="1:17" ht="14.4" thickBot="1" x14ac:dyDescent="0.3">
      <c r="A79" s="7" t="s">
        <v>114</v>
      </c>
      <c r="B79" s="31">
        <f>B69+B72+B77</f>
        <v>6.234288215637207E-3</v>
      </c>
      <c r="C79" s="2">
        <f t="shared" ref="C79:D79" si="37">C69+C72+C77</f>
        <v>8634811.3778332472</v>
      </c>
      <c r="D79" s="2">
        <f t="shared" si="37"/>
        <v>-8634811.3715989292</v>
      </c>
    </row>
    <row r="80" spans="1:17" x14ac:dyDescent="0.25">
      <c r="B80" s="2"/>
      <c r="C80" s="2"/>
    </row>
    <row r="81" spans="1:5" x14ac:dyDescent="0.25">
      <c r="E81" s="13"/>
    </row>
    <row r="82" spans="1:5" x14ac:dyDescent="0.25">
      <c r="A82" t="s">
        <v>102</v>
      </c>
      <c r="B82" s="2"/>
    </row>
    <row r="83" spans="1:5" x14ac:dyDescent="0.25">
      <c r="A83" t="s">
        <v>93</v>
      </c>
      <c r="B83" s="36">
        <f>SUM(B84:B87)</f>
        <v>405431551.00623429</v>
      </c>
      <c r="C83" s="36">
        <f t="shared" ref="C83:D83" si="38">SUM(C84:C87)</f>
        <v>219319328.02489206</v>
      </c>
      <c r="D83" s="36">
        <f t="shared" si="38"/>
        <v>186112222.98134226</v>
      </c>
      <c r="E83" s="2"/>
    </row>
    <row r="84" spans="1:5" x14ac:dyDescent="0.25">
      <c r="A84" t="s">
        <v>14</v>
      </c>
      <c r="B84" s="2">
        <f>$C$17</f>
        <v>339083792.7553395</v>
      </c>
      <c r="C84" s="2">
        <f>$C$18</f>
        <v>194309142.71513772</v>
      </c>
      <c r="D84" s="2">
        <f>$C$20</f>
        <v>144774650.04020178</v>
      </c>
      <c r="E84" s="2"/>
    </row>
    <row r="85" spans="1:5" x14ac:dyDescent="0.25">
      <c r="A85" t="s">
        <v>15</v>
      </c>
      <c r="B85" s="2">
        <f>$C$22</f>
        <v>34337858</v>
      </c>
      <c r="C85" s="2">
        <f>B85*9/17</f>
        <v>18178866</v>
      </c>
      <c r="D85" s="2">
        <f>B85-C85</f>
        <v>16158992</v>
      </c>
      <c r="E85" s="2"/>
    </row>
    <row r="86" spans="1:5" x14ac:dyDescent="0.25">
      <c r="A86" t="s">
        <v>36</v>
      </c>
      <c r="B86" s="2">
        <f>$C$37</f>
        <v>31044373.292410627</v>
      </c>
      <c r="C86" s="2">
        <f>$C$38</f>
        <v>6320157.9787921244</v>
      </c>
      <c r="D86" s="2">
        <f>$C$40</f>
        <v>24724215.3136185</v>
      </c>
      <c r="E86" s="2"/>
    </row>
    <row r="87" spans="1:5" x14ac:dyDescent="0.25">
      <c r="A87" t="s">
        <v>45</v>
      </c>
      <c r="B87" s="2">
        <f>$C$42</f>
        <v>965526.95848417562</v>
      </c>
      <c r="C87" s="2">
        <f>B87*9/17</f>
        <v>511161.33096221066</v>
      </c>
      <c r="D87" s="2">
        <f>B87-C87</f>
        <v>454365.62752196495</v>
      </c>
      <c r="E87" s="2"/>
    </row>
    <row r="88" spans="1:5" x14ac:dyDescent="0.25">
      <c r="B88" s="2"/>
      <c r="C88" s="2"/>
      <c r="D88" s="2"/>
      <c r="E88" s="2"/>
    </row>
    <row r="89" spans="1:5" x14ac:dyDescent="0.25">
      <c r="A89" t="s">
        <v>103</v>
      </c>
      <c r="B89" s="36">
        <f>SUM(B90:B91)</f>
        <v>405431551</v>
      </c>
      <c r="C89" s="36">
        <f t="shared" ref="C89:D89" si="39">SUM(C90:C91)</f>
        <v>210684516.64705881</v>
      </c>
      <c r="D89" s="36">
        <f t="shared" si="39"/>
        <v>194747034.35294119</v>
      </c>
      <c r="E89" s="2"/>
    </row>
    <row r="90" spans="1:5" x14ac:dyDescent="0.25">
      <c r="A90" t="s">
        <v>19</v>
      </c>
      <c r="B90" s="2">
        <f>$C$25</f>
        <v>379718442</v>
      </c>
      <c r="C90" s="2">
        <f>B90*9/17</f>
        <v>201027410.47058824</v>
      </c>
      <c r="D90" s="2">
        <f>B90-C90</f>
        <v>178691031.52941176</v>
      </c>
      <c r="E90" s="2"/>
    </row>
    <row r="91" spans="1:5" x14ac:dyDescent="0.25">
      <c r="A91" t="s">
        <v>24</v>
      </c>
      <c r="B91" s="2">
        <f>$C$45</f>
        <v>25713109</v>
      </c>
      <c r="C91" s="2">
        <f>9/17*($C$49+$C$51)+$C$47+$C$48</f>
        <v>9657106.1764705889</v>
      </c>
      <c r="D91" s="2">
        <f>C$46+8/17*($C$49+$C$51)</f>
        <v>16056002.823529411</v>
      </c>
      <c r="E91" s="2"/>
    </row>
    <row r="92" spans="1:5" x14ac:dyDescent="0.25">
      <c r="B92" s="34" t="s">
        <v>101</v>
      </c>
      <c r="C92" s="34" t="s">
        <v>101</v>
      </c>
      <c r="D92" s="34" t="s">
        <v>101</v>
      </c>
      <c r="E92" s="2"/>
    </row>
    <row r="93" spans="1:5" x14ac:dyDescent="0.25">
      <c r="A93" t="s">
        <v>106</v>
      </c>
      <c r="B93" s="2">
        <f>B83-B89</f>
        <v>6.234288215637207E-3</v>
      </c>
      <c r="C93" s="2">
        <f>C83-C89</f>
        <v>8634811.3778332472</v>
      </c>
      <c r="D93" s="2">
        <f>D83-D89</f>
        <v>-8634811.3715989292</v>
      </c>
      <c r="E93" s="2"/>
    </row>
    <row r="94" spans="1:5" x14ac:dyDescent="0.25">
      <c r="A94" t="s">
        <v>107</v>
      </c>
      <c r="B94" s="2">
        <f>B101+B104</f>
        <v>0</v>
      </c>
      <c r="C94" s="2">
        <f>C101+C104</f>
        <v>0</v>
      </c>
      <c r="D94" s="2">
        <f>D101+D104</f>
        <v>0</v>
      </c>
      <c r="E94" s="2"/>
    </row>
    <row r="95" spans="1:5" x14ac:dyDescent="0.25">
      <c r="B95" s="34" t="s">
        <v>101</v>
      </c>
      <c r="C95" s="34" t="s">
        <v>101</v>
      </c>
      <c r="D95" s="34" t="s">
        <v>101</v>
      </c>
      <c r="E95" s="2"/>
    </row>
    <row r="96" spans="1:5" x14ac:dyDescent="0.25">
      <c r="A96" t="s">
        <v>94</v>
      </c>
      <c r="B96" s="2">
        <f>B93-B94</f>
        <v>6.234288215637207E-3</v>
      </c>
      <c r="C96" s="2">
        <f t="shared" ref="C96:D96" si="40">C93-C94</f>
        <v>8634811.3778332472</v>
      </c>
      <c r="D96" s="2">
        <f t="shared" si="40"/>
        <v>-8634811.3715989292</v>
      </c>
      <c r="E96" s="2"/>
    </row>
    <row r="97" spans="1:5" x14ac:dyDescent="0.25">
      <c r="B97" s="2"/>
      <c r="C97" s="2"/>
      <c r="D97" s="2"/>
    </row>
    <row r="98" spans="1:5" x14ac:dyDescent="0.25">
      <c r="A98" t="s">
        <v>95</v>
      </c>
      <c r="B98" s="2"/>
      <c r="C98" s="2"/>
      <c r="D98" s="2"/>
    </row>
    <row r="99" spans="1:5" x14ac:dyDescent="0.25">
      <c r="A99" t="s">
        <v>93</v>
      </c>
      <c r="B99" s="2"/>
    </row>
    <row r="100" spans="1:5" x14ac:dyDescent="0.25">
      <c r="A100" s="3" t="s">
        <v>104</v>
      </c>
      <c r="B100" s="2"/>
      <c r="C100" s="2"/>
      <c r="D100" s="2"/>
      <c r="E100" s="2"/>
    </row>
    <row r="101" spans="1:5" x14ac:dyDescent="0.25">
      <c r="A101" s="5" t="s">
        <v>96</v>
      </c>
      <c r="B101" s="2">
        <f>C57</f>
        <v>0</v>
      </c>
      <c r="C101" s="2">
        <f>B101</f>
        <v>0</v>
      </c>
      <c r="D101" s="2"/>
      <c r="E101" s="2"/>
    </row>
    <row r="102" spans="1:5" x14ac:dyDescent="0.25">
      <c r="A102" s="5" t="s">
        <v>75</v>
      </c>
      <c r="B102" s="2">
        <f>C58</f>
        <v>16579350.22719169</v>
      </c>
      <c r="C102" s="2">
        <f>B102*9/17</f>
        <v>8777303.0614544246</v>
      </c>
      <c r="D102" s="2">
        <f>B102-C102</f>
        <v>7802047.1657372657</v>
      </c>
      <c r="E102" s="2"/>
    </row>
    <row r="103" spans="1:5" x14ac:dyDescent="0.25">
      <c r="A103" s="3" t="s">
        <v>105</v>
      </c>
      <c r="B103" s="2"/>
      <c r="C103" s="2"/>
      <c r="D103" s="2"/>
      <c r="E103" s="2"/>
    </row>
    <row r="104" spans="1:5" x14ac:dyDescent="0.25">
      <c r="A104" s="5" t="s">
        <v>96</v>
      </c>
      <c r="B104" s="2">
        <f>C62</f>
        <v>0</v>
      </c>
      <c r="C104" s="2">
        <f>B104</f>
        <v>0</v>
      </c>
      <c r="D104" s="2"/>
      <c r="E104" s="2"/>
    </row>
    <row r="105" spans="1:5" x14ac:dyDescent="0.25">
      <c r="A105" s="5" t="s">
        <v>75</v>
      </c>
      <c r="B105" s="2">
        <f>C63</f>
        <v>5111978.7590056732</v>
      </c>
      <c r="C105" s="2">
        <f>B105*9/17</f>
        <v>2706341.6959441798</v>
      </c>
      <c r="D105" s="2">
        <f>B105-C105</f>
        <v>2405637.0630614934</v>
      </c>
      <c r="E105" s="2"/>
    </row>
    <row r="106" spans="1:5" x14ac:dyDescent="0.25">
      <c r="A106" t="s">
        <v>97</v>
      </c>
      <c r="B106" s="2">
        <f>SUM(B101:B105)</f>
        <v>21691328.986197364</v>
      </c>
      <c r="C106" s="2">
        <f>SUM(C101:C105)</f>
        <v>11483644.757398605</v>
      </c>
      <c r="D106" s="2">
        <f>SUM(D101:D105)</f>
        <v>10207684.228798758</v>
      </c>
      <c r="E106" s="2"/>
    </row>
    <row r="107" spans="1:5" x14ac:dyDescent="0.25">
      <c r="B107" s="2"/>
    </row>
    <row r="108" spans="1:5" x14ac:dyDescent="0.25">
      <c r="A108" t="s">
        <v>98</v>
      </c>
      <c r="B108" s="2">
        <f>B96+B106</f>
        <v>21691328.992431652</v>
      </c>
      <c r="C108" s="2">
        <f>C96+C106</f>
        <v>20118456.135231853</v>
      </c>
      <c r="D108" s="2">
        <f t="shared" ref="D108" si="41">D96+D106</f>
        <v>1572872.8571998291</v>
      </c>
    </row>
    <row r="109" spans="1:5" x14ac:dyDescent="0.25">
      <c r="A109" t="s">
        <v>99</v>
      </c>
      <c r="B109" s="2">
        <f>B108</f>
        <v>21691328.992431652</v>
      </c>
      <c r="C109" s="2">
        <f>B109*9/17</f>
        <v>11483644.760699108</v>
      </c>
      <c r="D109" s="2">
        <f>B109-C109</f>
        <v>10207684.231732544</v>
      </c>
    </row>
    <row r="110" spans="1:5" x14ac:dyDescent="0.25">
      <c r="A110" t="s">
        <v>100</v>
      </c>
      <c r="B110" s="2">
        <f>B108-B109</f>
        <v>0</v>
      </c>
      <c r="C110" s="2">
        <f t="shared" ref="C110:D110" si="42">C108-C109</f>
        <v>8634811.3745327443</v>
      </c>
      <c r="D110" s="2">
        <f t="shared" si="42"/>
        <v>-8634811.3745327145</v>
      </c>
    </row>
    <row r="111" spans="1:5" x14ac:dyDescent="0.25">
      <c r="B111" s="2"/>
      <c r="C111" s="2"/>
    </row>
    <row r="112" spans="1:5" x14ac:dyDescent="0.25">
      <c r="B112" s="2"/>
      <c r="C112" s="2"/>
    </row>
    <row r="113" spans="1:17" hidden="1" x14ac:dyDescent="0.25">
      <c r="B113" s="2"/>
      <c r="C113" s="2"/>
      <c r="D113" s="20" t="s">
        <v>69</v>
      </c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spans="1:17" hidden="1" x14ac:dyDescent="0.25">
      <c r="A114" t="s">
        <v>35</v>
      </c>
      <c r="B114" s="2">
        <f>C114-D114</f>
        <v>-75172092.007568359</v>
      </c>
      <c r="C114" s="2">
        <f t="shared" ref="C114:C116" si="43">SUM(H114:Q114)</f>
        <v>427122879.99243164</v>
      </c>
      <c r="D114" s="15">
        <v>502294972</v>
      </c>
      <c r="E114" s="2">
        <f>E119+E122+E123+E126+E132+E133</f>
        <v>40461307</v>
      </c>
      <c r="F114" s="2">
        <f t="shared" ref="F114:Q114" si="44">F119+F122+F123+F126+F132+F133</f>
        <v>42699103</v>
      </c>
      <c r="G114" s="2">
        <f t="shared" si="44"/>
        <v>42503370</v>
      </c>
      <c r="H114" s="2">
        <f>H119+H122+H123+H126+H132+H133</f>
        <v>37305446.550645217</v>
      </c>
      <c r="I114" s="2">
        <f t="shared" si="44"/>
        <v>38128597.186626516</v>
      </c>
      <c r="J114" s="2">
        <f t="shared" si="44"/>
        <v>39198957.442814231</v>
      </c>
      <c r="K114" s="2">
        <f t="shared" si="44"/>
        <v>40332799.656464785</v>
      </c>
      <c r="L114" s="2">
        <f t="shared" si="44"/>
        <v>41686506.030471489</v>
      </c>
      <c r="M114" s="2">
        <f t="shared" si="44"/>
        <v>42983689.864134498</v>
      </c>
      <c r="N114" s="2">
        <f t="shared" si="44"/>
        <v>44536360.257342681</v>
      </c>
      <c r="O114" s="2">
        <f t="shared" si="44"/>
        <v>46122734.480742641</v>
      </c>
      <c r="P114" s="2">
        <f t="shared" si="44"/>
        <v>47568320.177841373</v>
      </c>
      <c r="Q114" s="2">
        <f t="shared" si="44"/>
        <v>49259468.345348246</v>
      </c>
    </row>
    <row r="115" spans="1:17" hidden="1" x14ac:dyDescent="0.25">
      <c r="A115" s="3" t="s">
        <v>38</v>
      </c>
      <c r="B115" s="2">
        <f t="shared" ref="B115:B133" si="45">C115-D115</f>
        <v>-92200483.07549718</v>
      </c>
      <c r="C115" s="2">
        <f t="shared" si="43"/>
        <v>230802972.78229067</v>
      </c>
      <c r="D115" s="15">
        <v>323003455.85778785</v>
      </c>
      <c r="E115" s="2">
        <f>E129+E136</f>
        <v>25826762.098507941</v>
      </c>
      <c r="F115" s="2">
        <f t="shared" ref="F115:Q116" si="46">F129+F136</f>
        <v>27137974.942375902</v>
      </c>
      <c r="G115" s="2">
        <f t="shared" si="46"/>
        <v>27199675.978400249</v>
      </c>
      <c r="H115" s="2">
        <f t="shared" si="46"/>
        <v>20014439.938892219</v>
      </c>
      <c r="I115" s="2">
        <f t="shared" si="46"/>
        <v>20491074.568522397</v>
      </c>
      <c r="J115" s="2">
        <f t="shared" si="46"/>
        <v>21100118.817744467</v>
      </c>
      <c r="K115" s="2">
        <f t="shared" si="46"/>
        <v>21744359.205347512</v>
      </c>
      <c r="L115" s="2">
        <f t="shared" si="46"/>
        <v>22506642.176242799</v>
      </c>
      <c r="M115" s="2">
        <f t="shared" si="46"/>
        <v>23240703.230195671</v>
      </c>
      <c r="N115" s="2">
        <f t="shared" si="46"/>
        <v>24111783.633573201</v>
      </c>
      <c r="O115" s="2">
        <f t="shared" si="46"/>
        <v>25002530.947701521</v>
      </c>
      <c r="P115" s="2">
        <f t="shared" si="46"/>
        <v>25820631.059324443</v>
      </c>
      <c r="Q115" s="2">
        <f t="shared" si="46"/>
        <v>26770689.204746444</v>
      </c>
    </row>
    <row r="116" spans="1:17" hidden="1" x14ac:dyDescent="0.25">
      <c r="A116" s="3" t="s">
        <v>39</v>
      </c>
      <c r="B116" s="2">
        <f t="shared" si="45"/>
        <v>17028391.067928821</v>
      </c>
      <c r="C116" s="2">
        <f t="shared" si="43"/>
        <v>196319907.210141</v>
      </c>
      <c r="D116" s="15">
        <v>179291516.14221218</v>
      </c>
      <c r="E116" s="2">
        <f>E130+E137</f>
        <v>14634544.901492061</v>
      </c>
      <c r="F116" s="2">
        <f t="shared" si="46"/>
        <v>15561128.057624098</v>
      </c>
      <c r="G116" s="2">
        <f t="shared" si="46"/>
        <v>15303694.021599753</v>
      </c>
      <c r="H116" s="2">
        <f t="shared" si="46"/>
        <v>17291006.611752994</v>
      </c>
      <c r="I116" s="2">
        <f t="shared" si="46"/>
        <v>17637522.618104123</v>
      </c>
      <c r="J116" s="2">
        <f t="shared" si="46"/>
        <v>18098838.625069771</v>
      </c>
      <c r="K116" s="2">
        <f t="shared" si="46"/>
        <v>18588440.451117277</v>
      </c>
      <c r="L116" s="2">
        <f t="shared" si="46"/>
        <v>19179863.854228698</v>
      </c>
      <c r="M116" s="2">
        <f t="shared" si="46"/>
        <v>19742986.63393883</v>
      </c>
      <c r="N116" s="2">
        <f t="shared" si="46"/>
        <v>20424576.623769473</v>
      </c>
      <c r="O116" s="2">
        <f t="shared" si="46"/>
        <v>21120203.533041112</v>
      </c>
      <c r="P116" s="2">
        <f t="shared" si="46"/>
        <v>21747689.118516929</v>
      </c>
      <c r="Q116" s="2">
        <f t="shared" si="46"/>
        <v>22488779.140601799</v>
      </c>
    </row>
    <row r="117" spans="1:17" hidden="1" x14ac:dyDescent="0.25">
      <c r="A117" s="3"/>
      <c r="B117" s="2"/>
      <c r="C117" s="2"/>
      <c r="D117" s="15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idden="1" x14ac:dyDescent="0.25">
      <c r="A118" s="3" t="s">
        <v>87</v>
      </c>
      <c r="B118" s="2">
        <f t="shared" si="45"/>
        <v>0</v>
      </c>
      <c r="C118" s="2"/>
      <c r="D118" s="15"/>
      <c r="E118" s="2"/>
      <c r="F118" s="2"/>
      <c r="G118" s="2"/>
      <c r="H118" s="2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hidden="1" x14ac:dyDescent="0.25">
      <c r="A119" s="4" t="s">
        <v>14</v>
      </c>
      <c r="B119" s="2">
        <f t="shared" si="45"/>
        <v>-89105629.244660497</v>
      </c>
      <c r="C119" s="2">
        <f t="shared" ref="C119:C137" si="47">SUM(H119:Q119)</f>
        <v>339083792.7553395</v>
      </c>
      <c r="D119" s="15">
        <v>428189422</v>
      </c>
      <c r="E119" s="2">
        <f t="shared" ref="E119:G119" si="48">E120+E121</f>
        <v>32804469</v>
      </c>
      <c r="F119" s="2">
        <f t="shared" si="48"/>
        <v>33950127</v>
      </c>
      <c r="G119" s="2">
        <f t="shared" si="48"/>
        <v>35197184</v>
      </c>
      <c r="H119" s="2">
        <f>H120+H121</f>
        <v>28903966.286330778</v>
      </c>
      <c r="I119" s="2">
        <f t="shared" ref="I119:Q119" si="49">I120+I121</f>
        <v>29915605.248894606</v>
      </c>
      <c r="J119" s="2">
        <f t="shared" si="49"/>
        <v>30962650.913910512</v>
      </c>
      <c r="K119" s="2">
        <f t="shared" si="49"/>
        <v>32046344.19083574</v>
      </c>
      <c r="L119" s="2">
        <f t="shared" si="49"/>
        <v>33167966.376097735</v>
      </c>
      <c r="M119" s="2">
        <f t="shared" si="49"/>
        <v>34328844.696403779</v>
      </c>
      <c r="N119" s="2">
        <f t="shared" si="49"/>
        <v>35530354.68444515</v>
      </c>
      <c r="O119" s="2">
        <f t="shared" si="49"/>
        <v>36773917.011291578</v>
      </c>
      <c r="P119" s="2">
        <f t="shared" si="49"/>
        <v>38061003.821602285</v>
      </c>
      <c r="Q119" s="2">
        <f t="shared" si="49"/>
        <v>39393139.525527358</v>
      </c>
    </row>
    <row r="120" spans="1:17" hidden="1" x14ac:dyDescent="0.25">
      <c r="A120" s="32" t="s">
        <v>38</v>
      </c>
      <c r="B120" s="2">
        <f t="shared" si="45"/>
        <v>-89105629.244660497</v>
      </c>
      <c r="C120" s="2">
        <f t="shared" si="47"/>
        <v>194309142.71513772</v>
      </c>
      <c r="D120" s="15">
        <v>283414771.95979822</v>
      </c>
      <c r="E120" s="2">
        <f>E19</f>
        <v>21738379.833028864</v>
      </c>
      <c r="F120" s="2">
        <f>F19</f>
        <v>22471287.255926628</v>
      </c>
      <c r="G120" s="2">
        <f>G19</f>
        <v>23296703.198303338</v>
      </c>
      <c r="H120" s="2">
        <f t="shared" ref="H120:Q120" si="50">H19*H$4*(1-$F$5)</f>
        <v>16563177.097103346</v>
      </c>
      <c r="I120" s="2">
        <f t="shared" si="50"/>
        <v>17142888.377184611</v>
      </c>
      <c r="J120" s="2">
        <f t="shared" si="50"/>
        <v>17742889.173151992</v>
      </c>
      <c r="K120" s="2">
        <f t="shared" si="50"/>
        <v>18363890.577832617</v>
      </c>
      <c r="L120" s="2">
        <f t="shared" si="50"/>
        <v>19006626.827470444</v>
      </c>
      <c r="M120" s="2">
        <f t="shared" si="50"/>
        <v>19671858.478273679</v>
      </c>
      <c r="N120" s="2">
        <f t="shared" si="50"/>
        <v>20360373.76779224</v>
      </c>
      <c r="O120" s="2">
        <f t="shared" si="50"/>
        <v>21072986.799747795</v>
      </c>
      <c r="P120" s="2">
        <f t="shared" si="50"/>
        <v>21810541.174373671</v>
      </c>
      <c r="Q120" s="2">
        <f t="shared" si="50"/>
        <v>22573910.44220734</v>
      </c>
    </row>
    <row r="121" spans="1:17" hidden="1" x14ac:dyDescent="0.25">
      <c r="A121" s="32" t="s">
        <v>39</v>
      </c>
      <c r="B121" s="2">
        <f t="shared" si="45"/>
        <v>0</v>
      </c>
      <c r="C121" s="2">
        <f t="shared" si="47"/>
        <v>144774650.04020178</v>
      </c>
      <c r="D121" s="15">
        <v>144774650.04020178</v>
      </c>
      <c r="E121" s="2">
        <f t="shared" ref="E121:G122" si="51">E21</f>
        <v>11066089.166971136</v>
      </c>
      <c r="F121" s="2">
        <f t="shared" si="51"/>
        <v>11478839.744073372</v>
      </c>
      <c r="G121" s="2">
        <f t="shared" si="51"/>
        <v>11900480.801696662</v>
      </c>
      <c r="H121" s="2">
        <f t="shared" ref="H121:Q121" si="52">H21*H$4</f>
        <v>12340789.189227432</v>
      </c>
      <c r="I121" s="2">
        <f t="shared" si="52"/>
        <v>12772716.871709995</v>
      </c>
      <c r="J121" s="2">
        <f t="shared" si="52"/>
        <v>13219761.74075852</v>
      </c>
      <c r="K121" s="2">
        <f t="shared" si="52"/>
        <v>13682453.613003124</v>
      </c>
      <c r="L121" s="2">
        <f t="shared" si="52"/>
        <v>14161339.548627291</v>
      </c>
      <c r="M121" s="2">
        <f t="shared" si="52"/>
        <v>14656986.218130101</v>
      </c>
      <c r="N121" s="2">
        <f t="shared" si="52"/>
        <v>15169980.91665291</v>
      </c>
      <c r="O121" s="2">
        <f t="shared" si="52"/>
        <v>15700930.211543784</v>
      </c>
      <c r="P121" s="2">
        <f t="shared" si="52"/>
        <v>16250462.647228617</v>
      </c>
      <c r="Q121" s="2">
        <f t="shared" si="52"/>
        <v>16819229.083320018</v>
      </c>
    </row>
    <row r="122" spans="1:17" hidden="1" x14ac:dyDescent="0.25">
      <c r="A122" s="4" t="s">
        <v>15</v>
      </c>
      <c r="B122" s="2">
        <f t="shared" si="45"/>
        <v>0</v>
      </c>
      <c r="C122" s="2">
        <f t="shared" si="47"/>
        <v>34337858</v>
      </c>
      <c r="D122" s="15">
        <v>34337858</v>
      </c>
      <c r="E122" s="2">
        <f t="shared" si="51"/>
        <v>3199555</v>
      </c>
      <c r="F122" s="2">
        <f t="shared" si="51"/>
        <v>4210023</v>
      </c>
      <c r="G122" s="2">
        <f t="shared" si="51"/>
        <v>4569194</v>
      </c>
      <c r="H122" s="2">
        <f t="shared" ref="H122:Q122" si="53">H22</f>
        <v>3551875</v>
      </c>
      <c r="I122" s="2">
        <f t="shared" si="53"/>
        <v>3255336</v>
      </c>
      <c r="J122" s="2">
        <f t="shared" si="53"/>
        <v>3176477</v>
      </c>
      <c r="K122" s="2">
        <f t="shared" si="53"/>
        <v>3103654</v>
      </c>
      <c r="L122" s="2">
        <f t="shared" si="53"/>
        <v>3209743</v>
      </c>
      <c r="M122" s="2">
        <f t="shared" si="53"/>
        <v>3255110</v>
      </c>
      <c r="N122" s="2">
        <f t="shared" si="53"/>
        <v>3408646</v>
      </c>
      <c r="O122" s="2">
        <f t="shared" si="53"/>
        <v>3594917</v>
      </c>
      <c r="P122" s="2">
        <f t="shared" si="53"/>
        <v>3795711</v>
      </c>
      <c r="Q122" s="2">
        <f t="shared" si="53"/>
        <v>3986389</v>
      </c>
    </row>
    <row r="123" spans="1:17" hidden="1" x14ac:dyDescent="0.25">
      <c r="A123" s="4" t="s">
        <v>36</v>
      </c>
      <c r="B123" s="2">
        <f t="shared" si="45"/>
        <v>19779372.2508948</v>
      </c>
      <c r="C123" s="2">
        <f t="shared" si="47"/>
        <v>31044373.292410627</v>
      </c>
      <c r="D123" s="15">
        <v>11265001.041515825</v>
      </c>
      <c r="E123" s="2">
        <f t="shared" ref="E123:Q123" si="54">E37</f>
        <v>1098957</v>
      </c>
      <c r="F123" s="2">
        <f t="shared" si="54"/>
        <v>1102583.5581</v>
      </c>
      <c r="G123" s="2">
        <f t="shared" si="54"/>
        <v>1106222.0838417301</v>
      </c>
      <c r="H123" s="2">
        <f t="shared" si="54"/>
        <v>3058614.8810328487</v>
      </c>
      <c r="I123" s="2">
        <f t="shared" si="54"/>
        <v>3068708.3101402572</v>
      </c>
      <c r="J123" s="2">
        <f t="shared" si="54"/>
        <v>3078835.04756372</v>
      </c>
      <c r="K123" s="2">
        <f t="shared" si="54"/>
        <v>3088995.2032206808</v>
      </c>
      <c r="L123" s="2">
        <f t="shared" si="54"/>
        <v>3099188.8873913097</v>
      </c>
      <c r="M123" s="2">
        <f t="shared" si="54"/>
        <v>3109416.2107197009</v>
      </c>
      <c r="N123" s="2">
        <f t="shared" si="54"/>
        <v>3119677.2842150768</v>
      </c>
      <c r="O123" s="2">
        <f t="shared" si="54"/>
        <v>3129972.2192529864</v>
      </c>
      <c r="P123" s="2">
        <f t="shared" si="54"/>
        <v>3140301.1275765216</v>
      </c>
      <c r="Q123" s="2">
        <f t="shared" si="54"/>
        <v>3150664.1212975248</v>
      </c>
    </row>
    <row r="124" spans="1:17" hidden="1" x14ac:dyDescent="0.25">
      <c r="A124" s="32" t="s">
        <v>38</v>
      </c>
      <c r="B124" s="2">
        <f t="shared" si="45"/>
        <v>0</v>
      </c>
      <c r="C124" s="2">
        <f t="shared" si="47"/>
        <v>6320157.9787921244</v>
      </c>
      <c r="D124" s="15">
        <v>6320157.9787921244</v>
      </c>
      <c r="E124" s="2">
        <f t="shared" ref="E124:Q124" si="55">E38</f>
        <v>616562.9125378984</v>
      </c>
      <c r="F124" s="2">
        <f t="shared" si="55"/>
        <v>618597.5701492735</v>
      </c>
      <c r="G124" s="2">
        <f t="shared" si="55"/>
        <v>620638.94213076623</v>
      </c>
      <c r="H124" s="2">
        <f t="shared" si="55"/>
        <v>622687.05063979782</v>
      </c>
      <c r="I124" s="2">
        <f t="shared" si="55"/>
        <v>624741.91790690913</v>
      </c>
      <c r="J124" s="2">
        <f t="shared" si="55"/>
        <v>626803.56623600191</v>
      </c>
      <c r="K124" s="2">
        <f t="shared" si="55"/>
        <v>628872.01800458087</v>
      </c>
      <c r="L124" s="2">
        <f t="shared" si="55"/>
        <v>630947.29566399613</v>
      </c>
      <c r="M124" s="2">
        <f t="shared" si="55"/>
        <v>633029.42173968733</v>
      </c>
      <c r="N124" s="2">
        <f t="shared" si="55"/>
        <v>635118.41883142828</v>
      </c>
      <c r="O124" s="2">
        <f t="shared" si="55"/>
        <v>637214.30961357208</v>
      </c>
      <c r="P124" s="2">
        <f t="shared" si="55"/>
        <v>639317.11683529697</v>
      </c>
      <c r="Q124" s="2">
        <f t="shared" si="55"/>
        <v>641426.86332085344</v>
      </c>
    </row>
    <row r="125" spans="1:17" hidden="1" x14ac:dyDescent="0.25">
      <c r="A125" s="32" t="s">
        <v>39</v>
      </c>
      <c r="B125" s="2">
        <f t="shared" si="45"/>
        <v>19779372.2508948</v>
      </c>
      <c r="C125" s="2">
        <f t="shared" si="47"/>
        <v>24724215.3136185</v>
      </c>
      <c r="D125" s="15">
        <v>4944843.0627237</v>
      </c>
      <c r="E125" s="2">
        <f t="shared" ref="E125:Q125" si="56">E40</f>
        <v>482394.0874621016</v>
      </c>
      <c r="F125" s="2">
        <f t="shared" si="56"/>
        <v>483985.98795072653</v>
      </c>
      <c r="G125" s="2">
        <f t="shared" si="56"/>
        <v>485583.14171096392</v>
      </c>
      <c r="H125" s="2">
        <f t="shared" si="56"/>
        <v>2435927.8303930508</v>
      </c>
      <c r="I125" s="2">
        <f t="shared" si="56"/>
        <v>2443966.392233348</v>
      </c>
      <c r="J125" s="2">
        <f t="shared" si="56"/>
        <v>2452031.4813277181</v>
      </c>
      <c r="K125" s="2">
        <f t="shared" si="56"/>
        <v>2460123.1852161</v>
      </c>
      <c r="L125" s="2">
        <f t="shared" si="56"/>
        <v>2468241.5917273136</v>
      </c>
      <c r="M125" s="2">
        <f t="shared" si="56"/>
        <v>2476386.7889800137</v>
      </c>
      <c r="N125" s="2">
        <f t="shared" si="56"/>
        <v>2484558.8653836483</v>
      </c>
      <c r="O125" s="2">
        <f t="shared" si="56"/>
        <v>2492757.9096394144</v>
      </c>
      <c r="P125" s="2">
        <f t="shared" si="56"/>
        <v>2500984.0107412245</v>
      </c>
      <c r="Q125" s="2">
        <f t="shared" si="56"/>
        <v>2509237.2579766712</v>
      </c>
    </row>
    <row r="126" spans="1:17" hidden="1" x14ac:dyDescent="0.25">
      <c r="A126" s="4" t="s">
        <v>45</v>
      </c>
      <c r="B126" s="2">
        <f t="shared" si="45"/>
        <v>0</v>
      </c>
      <c r="C126" s="2">
        <f t="shared" si="47"/>
        <v>965526.95848417562</v>
      </c>
      <c r="D126" s="15">
        <v>965526.95848417562</v>
      </c>
      <c r="E126" s="2">
        <f t="shared" ref="E126:Q126" si="57">E42</f>
        <v>988153</v>
      </c>
      <c r="F126" s="2">
        <f t="shared" si="57"/>
        <v>788375.44189999998</v>
      </c>
      <c r="G126" s="2">
        <f t="shared" si="57"/>
        <v>141591.91615826986</v>
      </c>
      <c r="H126" s="2">
        <f t="shared" si="57"/>
        <v>95127.383281592047</v>
      </c>
      <c r="I126" s="2">
        <f t="shared" si="57"/>
        <v>95441.803646421293</v>
      </c>
      <c r="J126" s="2">
        <f t="shared" si="57"/>
        <v>95756.137498454424</v>
      </c>
      <c r="K126" s="2">
        <f t="shared" si="57"/>
        <v>96072.344952199142</v>
      </c>
      <c r="L126" s="2">
        <f t="shared" si="57"/>
        <v>96389.385990541195</v>
      </c>
      <c r="M126" s="2">
        <f t="shared" si="57"/>
        <v>96707.22046430991</v>
      </c>
      <c r="N126" s="2">
        <f t="shared" si="57"/>
        <v>97026.808091842104</v>
      </c>
      <c r="O126" s="2">
        <f t="shared" si="57"/>
        <v>97347.108458545059</v>
      </c>
      <c r="P126" s="2">
        <f t="shared" si="57"/>
        <v>97668.081016458105</v>
      </c>
      <c r="Q126" s="2">
        <f t="shared" si="57"/>
        <v>97990.685083812336</v>
      </c>
    </row>
    <row r="127" spans="1:17" hidden="1" x14ac:dyDescent="0.25">
      <c r="B127" s="34" t="s">
        <v>88</v>
      </c>
      <c r="C127" s="34" t="s">
        <v>88</v>
      </c>
      <c r="D127" s="34" t="s">
        <v>88</v>
      </c>
      <c r="E127" s="34" t="s">
        <v>88</v>
      </c>
      <c r="F127" s="34" t="s">
        <v>88</v>
      </c>
      <c r="G127" s="34" t="s">
        <v>88</v>
      </c>
      <c r="H127" s="34" t="s">
        <v>88</v>
      </c>
      <c r="I127" s="34" t="s">
        <v>88</v>
      </c>
      <c r="J127" s="34" t="s">
        <v>88</v>
      </c>
      <c r="K127" s="34" t="s">
        <v>88</v>
      </c>
      <c r="L127" s="34" t="s">
        <v>88</v>
      </c>
      <c r="M127" s="34" t="s">
        <v>88</v>
      </c>
      <c r="N127" s="34" t="s">
        <v>88</v>
      </c>
      <c r="O127" s="34" t="s">
        <v>88</v>
      </c>
      <c r="P127" s="34" t="s">
        <v>88</v>
      </c>
      <c r="Q127" s="34" t="s">
        <v>88</v>
      </c>
    </row>
    <row r="128" spans="1:17" hidden="1" x14ac:dyDescent="0.25">
      <c r="A128" s="4" t="s">
        <v>89</v>
      </c>
      <c r="B128" s="2"/>
      <c r="C128" s="2">
        <f t="shared" si="47"/>
        <v>405431551.00623429</v>
      </c>
      <c r="D128" s="15">
        <v>474757808</v>
      </c>
      <c r="E128" s="2">
        <f>E119+E122+E123+E126</f>
        <v>38091134</v>
      </c>
      <c r="F128" s="2">
        <f t="shared" ref="F128:Q128" si="58">F119+F122+F123+F126</f>
        <v>40051109</v>
      </c>
      <c r="G128" s="2">
        <f t="shared" si="58"/>
        <v>41014192</v>
      </c>
      <c r="H128" s="2">
        <f t="shared" si="58"/>
        <v>35609583.550645217</v>
      </c>
      <c r="I128" s="2">
        <f t="shared" si="58"/>
        <v>36335091.362681285</v>
      </c>
      <c r="J128" s="2">
        <f t="shared" si="58"/>
        <v>37313719.098972678</v>
      </c>
      <c r="K128" s="2">
        <f t="shared" si="58"/>
        <v>38335065.73900862</v>
      </c>
      <c r="L128" s="2">
        <f t="shared" si="58"/>
        <v>39573287.649479583</v>
      </c>
      <c r="M128" s="2">
        <f t="shared" si="58"/>
        <v>40790078.127587788</v>
      </c>
      <c r="N128" s="2">
        <f t="shared" si="58"/>
        <v>42155704.77675207</v>
      </c>
      <c r="O128" s="2">
        <f t="shared" si="58"/>
        <v>43596153.339003116</v>
      </c>
      <c r="P128" s="2">
        <f t="shared" si="58"/>
        <v>45094684.030195266</v>
      </c>
      <c r="Q128" s="2">
        <f t="shared" si="58"/>
        <v>46628183.331908695</v>
      </c>
    </row>
    <row r="129" spans="1:17" hidden="1" x14ac:dyDescent="0.25">
      <c r="A129" s="32" t="s">
        <v>38</v>
      </c>
      <c r="B129" s="2"/>
      <c r="C129" s="2">
        <f t="shared" si="47"/>
        <v>219319328.02489203</v>
      </c>
      <c r="D129" s="15">
        <v>308424957.26955253</v>
      </c>
      <c r="E129" s="2">
        <f>E120+E124+9/17*(E$122+E$126)</f>
        <v>24571964.627919704</v>
      </c>
      <c r="F129" s="2">
        <f t="shared" ref="F129:Q129" si="59">F120+F124+9/17*(F$122+F$126)</f>
        <v>25736095.765905313</v>
      </c>
      <c r="G129" s="2">
        <f t="shared" si="59"/>
        <v>26411287.625459071</v>
      </c>
      <c r="H129" s="2">
        <f t="shared" si="59"/>
        <v>19116630.115362808</v>
      </c>
      <c r="I129" s="2">
        <f t="shared" si="59"/>
        <v>19541571.485257272</v>
      </c>
      <c r="J129" s="2">
        <f t="shared" si="59"/>
        <v>20102051.459240116</v>
      </c>
      <c r="K129" s="2">
        <f t="shared" si="59"/>
        <v>20686735.366694245</v>
      </c>
      <c r="L129" s="2">
        <f t="shared" si="59"/>
        <v>21387879.503952965</v>
      </c>
      <c r="M129" s="2">
        <f t="shared" si="59"/>
        <v>22079379.369670942</v>
      </c>
      <c r="N129" s="2">
        <f t="shared" si="59"/>
        <v>22851436.614436995</v>
      </c>
      <c r="O129" s="2">
        <f t="shared" si="59"/>
        <v>23664929.166780595</v>
      </c>
      <c r="P129" s="2">
        <f t="shared" si="59"/>
        <v>24511058.981158856</v>
      </c>
      <c r="Q129" s="2">
        <f t="shared" si="59"/>
        <v>25377655.96233727</v>
      </c>
    </row>
    <row r="130" spans="1:17" hidden="1" x14ac:dyDescent="0.25">
      <c r="A130" s="32" t="s">
        <v>39</v>
      </c>
      <c r="B130" s="2"/>
      <c r="C130" s="2">
        <f t="shared" si="47"/>
        <v>186112222.98134226</v>
      </c>
      <c r="D130" s="15">
        <v>166332850.73044744</v>
      </c>
      <c r="E130" s="2">
        <f>E121+E125+8/17*(E$122+E$126)</f>
        <v>13519169.372080296</v>
      </c>
      <c r="F130" s="2">
        <f t="shared" ref="F130:Q130" si="60">F121+F125+8/17*(F$122+F$126)</f>
        <v>14315013.234094687</v>
      </c>
      <c r="G130" s="2">
        <f t="shared" si="60"/>
        <v>14602904.374540929</v>
      </c>
      <c r="H130" s="2">
        <f t="shared" si="60"/>
        <v>16492953.435282407</v>
      </c>
      <c r="I130" s="2">
        <f t="shared" si="60"/>
        <v>16793519.877424013</v>
      </c>
      <c r="J130" s="2">
        <f t="shared" si="60"/>
        <v>17211667.639732569</v>
      </c>
      <c r="K130" s="2">
        <f t="shared" si="60"/>
        <v>17648330.372314375</v>
      </c>
      <c r="L130" s="2">
        <f t="shared" si="60"/>
        <v>18185408.145526621</v>
      </c>
      <c r="M130" s="2">
        <f t="shared" si="60"/>
        <v>18710698.757916849</v>
      </c>
      <c r="N130" s="2">
        <f t="shared" si="60"/>
        <v>19304268.162315071</v>
      </c>
      <c r="O130" s="2">
        <f t="shared" si="60"/>
        <v>19931224.172222514</v>
      </c>
      <c r="P130" s="2">
        <f t="shared" si="60"/>
        <v>20583625.04903641</v>
      </c>
      <c r="Q130" s="2">
        <f t="shared" si="60"/>
        <v>21250527.369571421</v>
      </c>
    </row>
    <row r="131" spans="1:17" hidden="1" x14ac:dyDescent="0.25">
      <c r="A131" s="3"/>
      <c r="B131" s="2"/>
      <c r="C131" s="2"/>
      <c r="D131" s="15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idden="1" x14ac:dyDescent="0.25">
      <c r="A132" s="3" t="s">
        <v>30</v>
      </c>
      <c r="B132" s="2">
        <f t="shared" si="45"/>
        <v>-4272970.7728083096</v>
      </c>
      <c r="C132" s="2">
        <f t="shared" si="47"/>
        <v>16579350.22719169</v>
      </c>
      <c r="D132" s="15">
        <v>20852321</v>
      </c>
      <c r="E132" s="2">
        <f t="shared" ref="E132:Q132" si="61">E58</f>
        <v>1753099</v>
      </c>
      <c r="F132" s="2">
        <f t="shared" si="61"/>
        <v>1968360</v>
      </c>
      <c r="G132" s="2">
        <f t="shared" si="61"/>
        <v>1130613</v>
      </c>
      <c r="H132" s="2">
        <f t="shared" si="61"/>
        <v>1289561</v>
      </c>
      <c r="I132" s="2">
        <f t="shared" si="61"/>
        <v>1361809.5916266628</v>
      </c>
      <c r="J132" s="2">
        <f t="shared" si="61"/>
        <v>1426561.7090000077</v>
      </c>
      <c r="K132" s="2">
        <f t="shared" si="61"/>
        <v>1510389.3558350157</v>
      </c>
      <c r="L132" s="2">
        <f t="shared" si="61"/>
        <v>1595415.2868475406</v>
      </c>
      <c r="M132" s="2">
        <f t="shared" si="61"/>
        <v>1697498.6384797082</v>
      </c>
      <c r="N132" s="2">
        <f t="shared" si="61"/>
        <v>1850113.5945996055</v>
      </c>
      <c r="O132" s="2">
        <f t="shared" si="61"/>
        <v>1966035.6590338438</v>
      </c>
      <c r="P132" s="2">
        <f t="shared" si="61"/>
        <v>1879987.6495155268</v>
      </c>
      <c r="Q132" s="2">
        <f t="shared" si="61"/>
        <v>2001977.7422537804</v>
      </c>
    </row>
    <row r="133" spans="1:17" hidden="1" x14ac:dyDescent="0.25">
      <c r="A133" s="3" t="s">
        <v>33</v>
      </c>
      <c r="B133" s="2">
        <f t="shared" si="45"/>
        <v>-1572864.2409943268</v>
      </c>
      <c r="C133" s="2">
        <f t="shared" si="47"/>
        <v>5111978.7590056732</v>
      </c>
      <c r="D133" s="15">
        <v>6684843</v>
      </c>
      <c r="E133" s="2">
        <f t="shared" ref="E133:Q133" si="62">E63</f>
        <v>617074</v>
      </c>
      <c r="F133" s="2">
        <f t="shared" si="62"/>
        <v>679634</v>
      </c>
      <c r="G133" s="2">
        <f t="shared" si="62"/>
        <v>358565</v>
      </c>
      <c r="H133" s="2">
        <f t="shared" si="62"/>
        <v>406302</v>
      </c>
      <c r="I133" s="2">
        <f t="shared" si="62"/>
        <v>431696.23231857375</v>
      </c>
      <c r="J133" s="2">
        <f t="shared" si="62"/>
        <v>458676.63484154362</v>
      </c>
      <c r="K133" s="2">
        <f t="shared" si="62"/>
        <v>487344.56162115338</v>
      </c>
      <c r="L133" s="2">
        <f t="shared" si="62"/>
        <v>517803.09414436779</v>
      </c>
      <c r="M133" s="2">
        <f t="shared" si="62"/>
        <v>496113.09806699911</v>
      </c>
      <c r="N133" s="2">
        <f t="shared" si="62"/>
        <v>530541.8859910036</v>
      </c>
      <c r="O133" s="2">
        <f t="shared" si="62"/>
        <v>560545.48270568228</v>
      </c>
      <c r="P133" s="2">
        <f t="shared" si="62"/>
        <v>593648.49813057866</v>
      </c>
      <c r="Q133" s="2">
        <f t="shared" si="62"/>
        <v>629307.27118577191</v>
      </c>
    </row>
    <row r="134" spans="1:17" hidden="1" x14ac:dyDescent="0.25">
      <c r="B134" s="34" t="s">
        <v>88</v>
      </c>
      <c r="C134" s="34" t="s">
        <v>88</v>
      </c>
      <c r="D134" s="34" t="s">
        <v>88</v>
      </c>
      <c r="E134" s="34" t="s">
        <v>88</v>
      </c>
      <c r="F134" s="34" t="s">
        <v>88</v>
      </c>
      <c r="G134" s="34" t="s">
        <v>88</v>
      </c>
      <c r="H134" s="34" t="s">
        <v>88</v>
      </c>
      <c r="I134" s="34" t="s">
        <v>88</v>
      </c>
      <c r="J134" s="34" t="s">
        <v>88</v>
      </c>
      <c r="K134" s="34" t="s">
        <v>88</v>
      </c>
      <c r="L134" s="34" t="s">
        <v>88</v>
      </c>
      <c r="M134" s="34" t="s">
        <v>88</v>
      </c>
      <c r="N134" s="34" t="s">
        <v>88</v>
      </c>
      <c r="O134" s="34" t="s">
        <v>88</v>
      </c>
      <c r="P134" s="34" t="s">
        <v>88</v>
      </c>
      <c r="Q134" s="34" t="s">
        <v>88</v>
      </c>
    </row>
    <row r="135" spans="1:17" hidden="1" x14ac:dyDescent="0.25">
      <c r="A135" s="4" t="s">
        <v>60</v>
      </c>
      <c r="B135" s="2"/>
      <c r="C135" s="2">
        <f t="shared" si="47"/>
        <v>21691328.986197364</v>
      </c>
      <c r="D135" s="15">
        <v>27537164</v>
      </c>
      <c r="E135" s="2">
        <f>SUM(E132:E133)</f>
        <v>2370173</v>
      </c>
      <c r="F135" s="2">
        <f t="shared" ref="F135:Q135" si="63">SUM(F132:F133)</f>
        <v>2647994</v>
      </c>
      <c r="G135" s="2">
        <f t="shared" si="63"/>
        <v>1489178</v>
      </c>
      <c r="H135" s="2">
        <f t="shared" si="63"/>
        <v>1695863</v>
      </c>
      <c r="I135" s="2">
        <f t="shared" si="63"/>
        <v>1793505.8239452364</v>
      </c>
      <c r="J135" s="2">
        <f t="shared" si="63"/>
        <v>1885238.3438415513</v>
      </c>
      <c r="K135" s="2">
        <f t="shared" si="63"/>
        <v>1997733.9174561691</v>
      </c>
      <c r="L135" s="2">
        <f t="shared" si="63"/>
        <v>2113218.3809919083</v>
      </c>
      <c r="M135" s="2">
        <f t="shared" si="63"/>
        <v>2193611.7365467073</v>
      </c>
      <c r="N135" s="2">
        <f t="shared" si="63"/>
        <v>2380655.4805906089</v>
      </c>
      <c r="O135" s="2">
        <f t="shared" si="63"/>
        <v>2526581.1417395258</v>
      </c>
      <c r="P135" s="2">
        <f t="shared" si="63"/>
        <v>2473636.1476461054</v>
      </c>
      <c r="Q135" s="2">
        <f t="shared" si="63"/>
        <v>2631285.0134395524</v>
      </c>
    </row>
    <row r="136" spans="1:17" hidden="1" x14ac:dyDescent="0.25">
      <c r="A136" s="32" t="s">
        <v>38</v>
      </c>
      <c r="B136" s="2"/>
      <c r="C136" s="2">
        <f t="shared" si="47"/>
        <v>11483644.757398605</v>
      </c>
      <c r="D136" s="15">
        <v>14578498.588235294</v>
      </c>
      <c r="E136" s="2">
        <f>9/17*E$135</f>
        <v>1254797.4705882354</v>
      </c>
      <c r="F136" s="2">
        <f t="shared" ref="F136:Q136" si="64">9/17*F$135</f>
        <v>1401879.1764705882</v>
      </c>
      <c r="G136" s="2">
        <f t="shared" si="64"/>
        <v>788388.3529411765</v>
      </c>
      <c r="H136" s="2">
        <f t="shared" si="64"/>
        <v>897809.82352941181</v>
      </c>
      <c r="I136" s="2">
        <f t="shared" si="64"/>
        <v>949503.08326512517</v>
      </c>
      <c r="J136" s="2">
        <f t="shared" si="64"/>
        <v>998067.35850435076</v>
      </c>
      <c r="K136" s="2">
        <f t="shared" si="64"/>
        <v>1057623.838653266</v>
      </c>
      <c r="L136" s="2">
        <f t="shared" si="64"/>
        <v>1118762.6722898339</v>
      </c>
      <c r="M136" s="2">
        <f t="shared" si="64"/>
        <v>1161323.8605247275</v>
      </c>
      <c r="N136" s="2">
        <f t="shared" si="64"/>
        <v>1260347.0191362046</v>
      </c>
      <c r="O136" s="2">
        <f t="shared" si="64"/>
        <v>1337601.7809209256</v>
      </c>
      <c r="P136" s="2">
        <f t="shared" si="64"/>
        <v>1309572.0781655852</v>
      </c>
      <c r="Q136" s="2">
        <f t="shared" si="64"/>
        <v>1393033.2424091748</v>
      </c>
    </row>
    <row r="137" spans="1:17" hidden="1" x14ac:dyDescent="0.25">
      <c r="A137" s="32" t="s">
        <v>39</v>
      </c>
      <c r="B137" s="2"/>
      <c r="C137" s="2">
        <f t="shared" si="47"/>
        <v>10207684.22879876</v>
      </c>
      <c r="D137" s="15">
        <v>6860469.9238754334</v>
      </c>
      <c r="E137" s="2">
        <f>8/17*E$135</f>
        <v>1115375.5294117646</v>
      </c>
      <c r="F137" s="2">
        <f t="shared" ref="F137:Q137" si="65">8/17*F$135</f>
        <v>1246114.8235294118</v>
      </c>
      <c r="G137" s="2">
        <f t="shared" si="65"/>
        <v>700789.6470588235</v>
      </c>
      <c r="H137" s="2">
        <f t="shared" si="65"/>
        <v>798053.17647058819</v>
      </c>
      <c r="I137" s="2">
        <f t="shared" si="65"/>
        <v>844002.74068011122</v>
      </c>
      <c r="J137" s="2">
        <f t="shared" si="65"/>
        <v>887170.98533720057</v>
      </c>
      <c r="K137" s="2">
        <f t="shared" si="65"/>
        <v>940110.07880290307</v>
      </c>
      <c r="L137" s="2">
        <f t="shared" si="65"/>
        <v>994455.70870207448</v>
      </c>
      <c r="M137" s="2">
        <f t="shared" si="65"/>
        <v>1032287.87602198</v>
      </c>
      <c r="N137" s="2">
        <f t="shared" si="65"/>
        <v>1120308.4614544043</v>
      </c>
      <c r="O137" s="2">
        <f t="shared" si="65"/>
        <v>1188979.3608186003</v>
      </c>
      <c r="P137" s="2">
        <f t="shared" si="65"/>
        <v>1164064.0694805202</v>
      </c>
      <c r="Q137" s="2">
        <f t="shared" si="65"/>
        <v>1238251.7710303776</v>
      </c>
    </row>
    <row r="138" spans="1:17" hidden="1" x14ac:dyDescent="0.25">
      <c r="D138" s="15"/>
      <c r="E138" s="2"/>
      <c r="F138" s="2"/>
      <c r="G138" s="2"/>
      <c r="H138" s="2"/>
      <c r="I138" s="2"/>
      <c r="J138" s="2"/>
      <c r="K138" s="2"/>
    </row>
    <row r="139" spans="1:17" hidden="1" x14ac:dyDescent="0.25">
      <c r="A139" s="7" t="s">
        <v>46</v>
      </c>
      <c r="B139" s="2">
        <f>C139-D139</f>
        <v>-11100000</v>
      </c>
      <c r="C139" s="2">
        <f t="shared" ref="C139:C141" si="66">SUM(H139:Q139)</f>
        <v>405431551</v>
      </c>
      <c r="D139" s="15">
        <v>416531551</v>
      </c>
      <c r="E139" s="2">
        <f t="shared" ref="E139:Q139" si="67">SUM(E143,E145:E149)</f>
        <v>30429272</v>
      </c>
      <c r="F139" s="2">
        <f t="shared" si="67"/>
        <v>32625431</v>
      </c>
      <c r="G139" s="2">
        <f t="shared" si="67"/>
        <v>43633367</v>
      </c>
      <c r="H139" s="2">
        <f t="shared" si="67"/>
        <v>38910776</v>
      </c>
      <c r="I139" s="2">
        <f t="shared" si="67"/>
        <v>45477090</v>
      </c>
      <c r="J139" s="2">
        <f t="shared" si="67"/>
        <v>41830288</v>
      </c>
      <c r="K139" s="2">
        <f t="shared" si="67"/>
        <v>38978464</v>
      </c>
      <c r="L139" s="2">
        <f t="shared" si="67"/>
        <v>44872696</v>
      </c>
      <c r="M139" s="2">
        <f t="shared" si="67"/>
        <v>39005883</v>
      </c>
      <c r="N139" s="2">
        <f t="shared" si="67"/>
        <v>37474339</v>
      </c>
      <c r="O139" s="2">
        <f t="shared" si="67"/>
        <v>38177990</v>
      </c>
      <c r="P139" s="2">
        <f t="shared" si="67"/>
        <v>40703119</v>
      </c>
      <c r="Q139" s="2">
        <f t="shared" si="67"/>
        <v>40000906</v>
      </c>
    </row>
    <row r="140" spans="1:17" hidden="1" x14ac:dyDescent="0.25">
      <c r="A140" s="3" t="s">
        <v>38</v>
      </c>
      <c r="C140" s="2">
        <f t="shared" si="66"/>
        <v>210684516.64705884</v>
      </c>
      <c r="D140" s="15">
        <v>216560987.2352941</v>
      </c>
      <c r="E140" s="2">
        <f t="shared" ref="E140:Q140" si="68">E146+E147+9/17*(E139-SUM(E145:E147))</f>
        <v>16260595.764705883</v>
      </c>
      <c r="F140" s="2">
        <f t="shared" si="68"/>
        <v>17423337.352941178</v>
      </c>
      <c r="G140" s="2">
        <f t="shared" si="68"/>
        <v>24724258.294117648</v>
      </c>
      <c r="H140" s="2">
        <f t="shared" si="68"/>
        <v>20750829.647058822</v>
      </c>
      <c r="I140" s="2">
        <f t="shared" si="68"/>
        <v>20521584.588235293</v>
      </c>
      <c r="J140" s="2">
        <f t="shared" si="68"/>
        <v>21290747.294117648</v>
      </c>
      <c r="K140" s="2">
        <f t="shared" si="68"/>
        <v>20787063.05882353</v>
      </c>
      <c r="L140" s="2">
        <f t="shared" si="68"/>
        <v>23907225.411764707</v>
      </c>
      <c r="M140" s="2">
        <f t="shared" si="68"/>
        <v>20650173.352941178</v>
      </c>
      <c r="N140" s="2">
        <f t="shared" si="68"/>
        <v>19839355.94117647</v>
      </c>
      <c r="O140" s="2">
        <f t="shared" si="68"/>
        <v>20211877.05882353</v>
      </c>
      <c r="P140" s="2">
        <f t="shared" si="68"/>
        <v>21548710.05882353</v>
      </c>
      <c r="Q140" s="2">
        <f t="shared" si="68"/>
        <v>21176950.235294119</v>
      </c>
    </row>
    <row r="141" spans="1:17" hidden="1" x14ac:dyDescent="0.25">
      <c r="A141" s="3" t="s">
        <v>39</v>
      </c>
      <c r="C141" s="2">
        <f t="shared" si="66"/>
        <v>194747034.35294116</v>
      </c>
      <c r="D141" s="15">
        <v>199970563.7647059</v>
      </c>
      <c r="E141" s="2">
        <f>E139-E140</f>
        <v>14168676.235294117</v>
      </c>
      <c r="F141" s="2">
        <f t="shared" ref="F141:Q141" si="69">F139-F140</f>
        <v>15202093.647058822</v>
      </c>
      <c r="G141" s="2">
        <f t="shared" si="69"/>
        <v>18909108.705882352</v>
      </c>
      <c r="H141" s="2">
        <f t="shared" si="69"/>
        <v>18159946.352941178</v>
      </c>
      <c r="I141" s="2">
        <f t="shared" si="69"/>
        <v>24955505.411764707</v>
      </c>
      <c r="J141" s="2">
        <f t="shared" si="69"/>
        <v>20539540.705882352</v>
      </c>
      <c r="K141" s="2">
        <f t="shared" si="69"/>
        <v>18191400.94117647</v>
      </c>
      <c r="L141" s="2">
        <f t="shared" si="69"/>
        <v>20965470.588235293</v>
      </c>
      <c r="M141" s="2">
        <f t="shared" si="69"/>
        <v>18355709.647058822</v>
      </c>
      <c r="N141" s="2">
        <f t="shared" si="69"/>
        <v>17634983.05882353</v>
      </c>
      <c r="O141" s="2">
        <f t="shared" si="69"/>
        <v>17966112.94117647</v>
      </c>
      <c r="P141" s="2">
        <f t="shared" si="69"/>
        <v>19154408.94117647</v>
      </c>
      <c r="Q141" s="2">
        <f t="shared" si="69"/>
        <v>18823955.764705881</v>
      </c>
    </row>
    <row r="142" spans="1:17" hidden="1" x14ac:dyDescent="0.25">
      <c r="D142" s="15"/>
    </row>
    <row r="143" spans="1:17" hidden="1" x14ac:dyDescent="0.25">
      <c r="A143" s="3" t="s">
        <v>86</v>
      </c>
      <c r="C143" s="2">
        <f t="shared" ref="C143:C149" si="70">SUM(H143:Q143)</f>
        <v>379718442</v>
      </c>
      <c r="D143" s="15">
        <v>379718442</v>
      </c>
      <c r="E143" s="2">
        <f t="shared" ref="E143:Q143" si="71">E25</f>
        <v>28377840</v>
      </c>
      <c r="F143" s="2">
        <f t="shared" si="71"/>
        <v>31211380</v>
      </c>
      <c r="G143" s="2">
        <f t="shared" si="71"/>
        <v>33846480</v>
      </c>
      <c r="H143" s="2">
        <f t="shared" si="71"/>
        <v>36522886</v>
      </c>
      <c r="I143" s="2">
        <f t="shared" si="71"/>
        <v>37965449</v>
      </c>
      <c r="J143" s="2">
        <f t="shared" si="71"/>
        <v>39225274</v>
      </c>
      <c r="K143" s="2">
        <f t="shared" si="71"/>
        <v>38417614</v>
      </c>
      <c r="L143" s="2">
        <f t="shared" si="71"/>
        <v>38361989</v>
      </c>
      <c r="M143" s="2">
        <f t="shared" si="71"/>
        <v>36810558</v>
      </c>
      <c r="N143" s="2">
        <f t="shared" si="71"/>
        <v>36573154</v>
      </c>
      <c r="O143" s="2">
        <f t="shared" si="71"/>
        <v>37470770</v>
      </c>
      <c r="P143" s="2">
        <f t="shared" si="71"/>
        <v>38589682</v>
      </c>
      <c r="Q143" s="2">
        <f t="shared" si="71"/>
        <v>39781066</v>
      </c>
    </row>
    <row r="144" spans="1:17" hidden="1" x14ac:dyDescent="0.25">
      <c r="A144" s="3" t="s">
        <v>47</v>
      </c>
      <c r="C144" s="2">
        <f t="shared" si="70"/>
        <v>0</v>
      </c>
      <c r="D144" s="15">
        <v>0</v>
      </c>
    </row>
    <row r="145" spans="1:17" hidden="1" x14ac:dyDescent="0.25">
      <c r="A145" s="5" t="s">
        <v>43</v>
      </c>
      <c r="C145" s="2">
        <f t="shared" si="70"/>
        <v>8900000</v>
      </c>
      <c r="D145" s="15">
        <v>8900000</v>
      </c>
      <c r="E145" s="2">
        <f t="shared" ref="E145:Q145" si="72">E46</f>
        <v>0</v>
      </c>
      <c r="F145" s="2">
        <f t="shared" si="72"/>
        <v>0</v>
      </c>
      <c r="G145" s="2">
        <f t="shared" si="72"/>
        <v>500000</v>
      </c>
      <c r="H145" s="2">
        <f t="shared" si="72"/>
        <v>0</v>
      </c>
      <c r="I145" s="2">
        <f t="shared" si="72"/>
        <v>7000000</v>
      </c>
      <c r="J145" s="2">
        <f t="shared" si="72"/>
        <v>1900000</v>
      </c>
      <c r="K145" s="2">
        <f t="shared" si="72"/>
        <v>0</v>
      </c>
      <c r="L145" s="2">
        <f t="shared" si="72"/>
        <v>0</v>
      </c>
      <c r="M145" s="2">
        <f t="shared" si="72"/>
        <v>0</v>
      </c>
      <c r="N145" s="2">
        <f t="shared" si="72"/>
        <v>0</v>
      </c>
      <c r="O145" s="2">
        <f t="shared" si="72"/>
        <v>0</v>
      </c>
      <c r="P145" s="2">
        <f t="shared" si="72"/>
        <v>0</v>
      </c>
      <c r="Q145" s="2">
        <f t="shared" si="72"/>
        <v>0</v>
      </c>
    </row>
    <row r="146" spans="1:17" hidden="1" x14ac:dyDescent="0.25">
      <c r="A146" s="5" t="s">
        <v>48</v>
      </c>
      <c r="C146" s="2">
        <f t="shared" si="70"/>
        <v>1606603</v>
      </c>
      <c r="D146" s="15">
        <v>1606603</v>
      </c>
      <c r="E146" s="2">
        <f t="shared" ref="E146:Q146" si="73">E47</f>
        <v>320835</v>
      </c>
      <c r="F146" s="2">
        <f t="shared" si="73"/>
        <v>320982</v>
      </c>
      <c r="G146" s="2">
        <f t="shared" si="73"/>
        <v>321001</v>
      </c>
      <c r="H146" s="2">
        <f t="shared" si="73"/>
        <v>320890</v>
      </c>
      <c r="I146" s="2">
        <f t="shared" si="73"/>
        <v>321641</v>
      </c>
      <c r="J146" s="2">
        <f t="shared" si="73"/>
        <v>321264</v>
      </c>
      <c r="K146" s="2">
        <f t="shared" si="73"/>
        <v>321737</v>
      </c>
      <c r="L146" s="2">
        <f t="shared" si="73"/>
        <v>321071</v>
      </c>
      <c r="M146" s="2">
        <f t="shared" si="73"/>
        <v>0</v>
      </c>
      <c r="N146" s="2">
        <f t="shared" si="73"/>
        <v>0</v>
      </c>
      <c r="O146" s="2">
        <f t="shared" si="73"/>
        <v>0</v>
      </c>
      <c r="P146" s="2">
        <f t="shared" si="73"/>
        <v>0</v>
      </c>
      <c r="Q146" s="2">
        <f t="shared" si="73"/>
        <v>0</v>
      </c>
    </row>
    <row r="147" spans="1:17" hidden="1" x14ac:dyDescent="0.25">
      <c r="A147" s="5" t="s">
        <v>44</v>
      </c>
      <c r="C147" s="2">
        <f t="shared" si="70"/>
        <v>0</v>
      </c>
      <c r="D147" s="15">
        <v>0</v>
      </c>
      <c r="E147" s="2">
        <f t="shared" ref="E147:Q147" si="74">E48</f>
        <v>0</v>
      </c>
      <c r="F147" s="2">
        <f t="shared" si="74"/>
        <v>0</v>
      </c>
      <c r="G147" s="2">
        <f t="shared" si="74"/>
        <v>3693010</v>
      </c>
      <c r="H147" s="2">
        <f t="shared" si="74"/>
        <v>0</v>
      </c>
      <c r="I147" s="2">
        <f t="shared" si="74"/>
        <v>0</v>
      </c>
      <c r="J147" s="2">
        <f t="shared" si="74"/>
        <v>0</v>
      </c>
      <c r="K147" s="2">
        <f t="shared" si="74"/>
        <v>0</v>
      </c>
      <c r="L147" s="2">
        <f t="shared" si="74"/>
        <v>0</v>
      </c>
      <c r="M147" s="2">
        <f t="shared" si="74"/>
        <v>0</v>
      </c>
      <c r="N147" s="2">
        <f t="shared" si="74"/>
        <v>0</v>
      </c>
      <c r="O147" s="2">
        <f t="shared" si="74"/>
        <v>0</v>
      </c>
      <c r="P147" s="2">
        <f t="shared" si="74"/>
        <v>0</v>
      </c>
      <c r="Q147" s="2">
        <f t="shared" si="74"/>
        <v>0</v>
      </c>
    </row>
    <row r="148" spans="1:17" hidden="1" x14ac:dyDescent="0.25">
      <c r="A148" s="5" t="s">
        <v>41</v>
      </c>
      <c r="C148" s="2">
        <f t="shared" si="70"/>
        <v>0</v>
      </c>
      <c r="D148" s="15">
        <v>11100000</v>
      </c>
      <c r="E148" s="2">
        <f t="shared" ref="E148:Q148" si="75">E49</f>
        <v>0</v>
      </c>
      <c r="F148" s="2">
        <f t="shared" si="75"/>
        <v>0</v>
      </c>
      <c r="G148" s="2">
        <f t="shared" si="75"/>
        <v>300000</v>
      </c>
      <c r="H148" s="2">
        <f t="shared" si="75"/>
        <v>0</v>
      </c>
      <c r="I148" s="2">
        <f t="shared" si="75"/>
        <v>0</v>
      </c>
      <c r="J148" s="2">
        <f t="shared" si="75"/>
        <v>0</v>
      </c>
      <c r="K148" s="2">
        <f t="shared" si="75"/>
        <v>0</v>
      </c>
      <c r="L148" s="2">
        <f t="shared" si="75"/>
        <v>0</v>
      </c>
      <c r="M148" s="2">
        <f t="shared" si="75"/>
        <v>0</v>
      </c>
      <c r="N148" s="2">
        <f t="shared" si="75"/>
        <v>0</v>
      </c>
      <c r="O148" s="2">
        <f t="shared" si="75"/>
        <v>0</v>
      </c>
      <c r="P148" s="2">
        <f t="shared" si="75"/>
        <v>0</v>
      </c>
      <c r="Q148" s="2">
        <f t="shared" si="75"/>
        <v>0</v>
      </c>
    </row>
    <row r="149" spans="1:17" hidden="1" x14ac:dyDescent="0.25">
      <c r="A149" s="5" t="s">
        <v>42</v>
      </c>
      <c r="C149" s="2">
        <f t="shared" si="70"/>
        <v>15206506</v>
      </c>
      <c r="D149" s="15">
        <v>15206506</v>
      </c>
      <c r="E149" s="2">
        <f t="shared" ref="E149:Q149" si="76">E51</f>
        <v>1730597</v>
      </c>
      <c r="F149" s="2">
        <f t="shared" si="76"/>
        <v>1093069</v>
      </c>
      <c r="G149" s="2">
        <f t="shared" si="76"/>
        <v>4972876</v>
      </c>
      <c r="H149" s="2">
        <f t="shared" si="76"/>
        <v>2067000</v>
      </c>
      <c r="I149" s="2">
        <f t="shared" si="76"/>
        <v>190000</v>
      </c>
      <c r="J149" s="2">
        <f t="shared" si="76"/>
        <v>383750</v>
      </c>
      <c r="K149" s="2">
        <f t="shared" si="76"/>
        <v>239113</v>
      </c>
      <c r="L149" s="2">
        <f t="shared" si="76"/>
        <v>6189636</v>
      </c>
      <c r="M149" s="2">
        <f t="shared" si="76"/>
        <v>2195325</v>
      </c>
      <c r="N149" s="2">
        <f t="shared" si="76"/>
        <v>901185</v>
      </c>
      <c r="O149" s="2">
        <f t="shared" si="76"/>
        <v>707220</v>
      </c>
      <c r="P149" s="2">
        <f t="shared" si="76"/>
        <v>2113437</v>
      </c>
      <c r="Q149" s="2">
        <f t="shared" si="76"/>
        <v>219840</v>
      </c>
    </row>
    <row r="150" spans="1:17" hidden="1" x14ac:dyDescent="0.25">
      <c r="A150" s="5"/>
      <c r="C150" s="2"/>
      <c r="D150" s="15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idden="1" x14ac:dyDescent="0.25">
      <c r="D151" s="20" t="s">
        <v>69</v>
      </c>
    </row>
    <row r="152" spans="1:17" ht="14.4" hidden="1" thickBot="1" x14ac:dyDescent="0.3">
      <c r="A152" s="12" t="s">
        <v>49</v>
      </c>
      <c r="B152" s="22">
        <f>C152-D152</f>
        <v>-64072092.007568322</v>
      </c>
      <c r="C152" s="2">
        <f>SUM(H152:Q152)</f>
        <v>21691328.992431678</v>
      </c>
      <c r="D152" s="15">
        <v>85763421</v>
      </c>
      <c r="E152" s="2">
        <f t="shared" ref="E152:Q154" si="77">E114-E139</f>
        <v>10032035</v>
      </c>
      <c r="F152" s="2">
        <f t="shared" si="77"/>
        <v>10073672</v>
      </c>
      <c r="G152" s="2">
        <f t="shared" si="77"/>
        <v>-1129997</v>
      </c>
      <c r="H152" s="2">
        <f t="shared" si="77"/>
        <v>-1605329.4493547827</v>
      </c>
      <c r="I152" s="2">
        <f t="shared" si="77"/>
        <v>-7348492.8133734837</v>
      </c>
      <c r="J152" s="2">
        <f t="shared" si="77"/>
        <v>-2631330.5571857691</v>
      </c>
      <c r="K152" s="2">
        <f t="shared" si="77"/>
        <v>1354335.6564647853</v>
      </c>
      <c r="L152" s="2">
        <f t="shared" si="77"/>
        <v>-3186189.9695285112</v>
      </c>
      <c r="M152" s="2">
        <f t="shared" si="77"/>
        <v>3977806.8641344979</v>
      </c>
      <c r="N152" s="2">
        <f t="shared" si="77"/>
        <v>7062021.2573426813</v>
      </c>
      <c r="O152" s="2">
        <f t="shared" si="77"/>
        <v>7944744.4807426408</v>
      </c>
      <c r="P152" s="2">
        <f t="shared" si="77"/>
        <v>6865201.1778413728</v>
      </c>
      <c r="Q152" s="2">
        <f t="shared" si="77"/>
        <v>9258562.3453482464</v>
      </c>
    </row>
    <row r="153" spans="1:17" hidden="1" x14ac:dyDescent="0.25">
      <c r="A153" s="3" t="s">
        <v>38</v>
      </c>
      <c r="B153" s="2">
        <f t="shared" ref="B153:B161" si="78">C153-D153</f>
        <v>-86324012.487261862</v>
      </c>
      <c r="C153" s="2">
        <f>SUM(H153:Q153)</f>
        <v>20118456.135231849</v>
      </c>
      <c r="D153" s="15">
        <v>106442468.62249371</v>
      </c>
      <c r="E153" s="2">
        <f t="shared" si="77"/>
        <v>9566166.3338020574</v>
      </c>
      <c r="F153" s="2">
        <f t="shared" si="77"/>
        <v>9714637.5894347243</v>
      </c>
      <c r="G153" s="2">
        <f t="shared" si="77"/>
        <v>2475417.6842826009</v>
      </c>
      <c r="H153" s="2">
        <f t="shared" si="77"/>
        <v>-736389.708166603</v>
      </c>
      <c r="I153" s="2">
        <f t="shared" si="77"/>
        <v>-30510.019712895155</v>
      </c>
      <c r="J153" s="2">
        <f t="shared" si="77"/>
        <v>-190628.47637318075</v>
      </c>
      <c r="K153" s="2">
        <f t="shared" si="77"/>
        <v>957296.14652398229</v>
      </c>
      <c r="L153" s="2">
        <f t="shared" si="77"/>
        <v>-1400583.2355219088</v>
      </c>
      <c r="M153" s="2">
        <f t="shared" si="77"/>
        <v>2590529.8772544935</v>
      </c>
      <c r="N153" s="2">
        <f t="shared" si="77"/>
        <v>4272427.6923967302</v>
      </c>
      <c r="O153" s="2">
        <f t="shared" si="77"/>
        <v>4790653.8888779916</v>
      </c>
      <c r="P153" s="2">
        <f t="shared" si="77"/>
        <v>4271921.0005009137</v>
      </c>
      <c r="Q153" s="2">
        <f t="shared" si="77"/>
        <v>5593738.9694523253</v>
      </c>
    </row>
    <row r="154" spans="1:17" hidden="1" x14ac:dyDescent="0.25">
      <c r="A154" s="3" t="s">
        <v>39</v>
      </c>
      <c r="B154" s="2">
        <f t="shared" si="78"/>
        <v>22251920.479693539</v>
      </c>
      <c r="C154" s="2">
        <f>SUM(H154:Q154)</f>
        <v>1572872.8571998328</v>
      </c>
      <c r="D154" s="15">
        <v>-20679047.622493707</v>
      </c>
      <c r="E154" s="2">
        <f t="shared" si="77"/>
        <v>465868.66619794443</v>
      </c>
      <c r="F154" s="2">
        <f t="shared" si="77"/>
        <v>359034.4105652757</v>
      </c>
      <c r="G154" s="2">
        <f t="shared" si="77"/>
        <v>-3605414.684282599</v>
      </c>
      <c r="H154" s="2">
        <f t="shared" si="77"/>
        <v>-868939.74118818343</v>
      </c>
      <c r="I154" s="2">
        <f t="shared" si="77"/>
        <v>-7317982.7936605848</v>
      </c>
      <c r="J154" s="2">
        <f t="shared" si="77"/>
        <v>-2440702.0808125809</v>
      </c>
      <c r="K154" s="2">
        <f t="shared" si="77"/>
        <v>397039.50994080678</v>
      </c>
      <c r="L154" s="2">
        <f t="shared" si="77"/>
        <v>-1785606.7340065949</v>
      </c>
      <c r="M154" s="2">
        <f t="shared" si="77"/>
        <v>1387276.9868800081</v>
      </c>
      <c r="N154" s="2">
        <f t="shared" si="77"/>
        <v>2789593.5649459437</v>
      </c>
      <c r="O154" s="2">
        <f t="shared" si="77"/>
        <v>3154090.5918646418</v>
      </c>
      <c r="P154" s="2">
        <f t="shared" si="77"/>
        <v>2593280.1773404591</v>
      </c>
      <c r="Q154" s="2">
        <f t="shared" si="77"/>
        <v>3664823.3758959174</v>
      </c>
    </row>
    <row r="155" spans="1:17" hidden="1" x14ac:dyDescent="0.25">
      <c r="B155" s="2"/>
    </row>
    <row r="156" spans="1:17" ht="14.4" hidden="1" thickBot="1" x14ac:dyDescent="0.3">
      <c r="A156" s="3" t="s">
        <v>55</v>
      </c>
      <c r="B156" s="22">
        <f t="shared" si="78"/>
        <v>-38241493.993765667</v>
      </c>
      <c r="C156" s="2">
        <f>SUM(H156:Q156)</f>
        <v>6.2343329191207886E-3</v>
      </c>
      <c r="D156" s="15">
        <v>38241494</v>
      </c>
      <c r="E156" s="2">
        <f>SUM(E157:E158)</f>
        <v>5629030</v>
      </c>
      <c r="F156" s="2">
        <f t="shared" ref="F156:Q156" si="79">SUM(F157:F158)</f>
        <v>5861801</v>
      </c>
      <c r="G156" s="2">
        <f t="shared" si="79"/>
        <v>-4684982</v>
      </c>
      <c r="H156" s="2">
        <f t="shared" si="79"/>
        <v>-3301192.4493547808</v>
      </c>
      <c r="I156" s="2">
        <f t="shared" si="79"/>
        <v>-9141998.6373187155</v>
      </c>
      <c r="J156" s="2">
        <f t="shared" si="79"/>
        <v>-4516568.9010273181</v>
      </c>
      <c r="K156" s="2">
        <f t="shared" si="79"/>
        <v>-643398.26099137589</v>
      </c>
      <c r="L156" s="2">
        <f t="shared" si="79"/>
        <v>-5299408.3505204106</v>
      </c>
      <c r="M156" s="2">
        <f t="shared" si="79"/>
        <v>1784195.1275877897</v>
      </c>
      <c r="N156" s="2">
        <f t="shared" si="79"/>
        <v>4681365.7767520696</v>
      </c>
      <c r="O156" s="2">
        <f t="shared" si="79"/>
        <v>5418163.3390031103</v>
      </c>
      <c r="P156" s="2">
        <f t="shared" si="79"/>
        <v>4391565.0301952641</v>
      </c>
      <c r="Q156" s="2">
        <f t="shared" si="79"/>
        <v>6627277.3319086954</v>
      </c>
    </row>
    <row r="157" spans="1:17" hidden="1" x14ac:dyDescent="0.25">
      <c r="A157" s="5" t="s">
        <v>51</v>
      </c>
      <c r="B157" s="2">
        <f t="shared" si="78"/>
        <v>-69120866.244660467</v>
      </c>
      <c r="C157" s="2">
        <f>SUM(H157:Q157)</f>
        <v>-28862502.244660474</v>
      </c>
      <c r="D157" s="15">
        <v>40258364</v>
      </c>
      <c r="E157" s="2">
        <f t="shared" ref="E157:Q157" si="80">E32</f>
        <v>2593352</v>
      </c>
      <c r="F157" s="2">
        <f t="shared" si="80"/>
        <v>1521136</v>
      </c>
      <c r="G157" s="2">
        <f t="shared" si="80"/>
        <v>990334</v>
      </c>
      <c r="H157" s="2">
        <f t="shared" si="80"/>
        <v>-4818412.7136692218</v>
      </c>
      <c r="I157" s="2">
        <f t="shared" si="80"/>
        <v>-5647951.7511053942</v>
      </c>
      <c r="J157" s="2">
        <f t="shared" si="80"/>
        <v>-14086146.086089492</v>
      </c>
      <c r="K157" s="2">
        <f t="shared" si="80"/>
        <v>-4880414.8091642559</v>
      </c>
      <c r="L157" s="2">
        <f t="shared" si="80"/>
        <v>-4984279.6239022613</v>
      </c>
      <c r="M157" s="2">
        <f t="shared" si="80"/>
        <v>-721969.30359622091</v>
      </c>
      <c r="N157" s="2">
        <f t="shared" si="80"/>
        <v>894496.6844451502</v>
      </c>
      <c r="O157" s="2">
        <f t="shared" si="80"/>
        <v>1432463.0112915784</v>
      </c>
      <c r="P157" s="2">
        <f t="shared" si="80"/>
        <v>1801431.8216022849</v>
      </c>
      <c r="Q157" s="2">
        <f t="shared" si="80"/>
        <v>2148280.5255273581</v>
      </c>
    </row>
    <row r="158" spans="1:17" hidden="1" x14ac:dyDescent="0.25">
      <c r="A158" s="5" t="s">
        <v>52</v>
      </c>
      <c r="B158" s="2">
        <f t="shared" si="78"/>
        <v>30879372.2508948</v>
      </c>
      <c r="C158" s="2">
        <f>SUM(H158:Q158)</f>
        <v>28862502.2508948</v>
      </c>
      <c r="D158" s="15">
        <v>-2016870</v>
      </c>
      <c r="E158" s="2">
        <f t="shared" ref="E158:Q158" si="81">E53</f>
        <v>3035678</v>
      </c>
      <c r="F158" s="2">
        <f t="shared" si="81"/>
        <v>4340665</v>
      </c>
      <c r="G158" s="2">
        <f t="shared" si="81"/>
        <v>-5675316</v>
      </c>
      <c r="H158" s="2">
        <f t="shared" si="81"/>
        <v>1517220.264314441</v>
      </c>
      <c r="I158" s="2">
        <f t="shared" si="81"/>
        <v>-3494046.8862133212</v>
      </c>
      <c r="J158" s="2">
        <f t="shared" si="81"/>
        <v>9569577.1850621738</v>
      </c>
      <c r="K158" s="2">
        <f t="shared" si="81"/>
        <v>4237016.54817288</v>
      </c>
      <c r="L158" s="2">
        <f t="shared" si="81"/>
        <v>-315128.72661814932</v>
      </c>
      <c r="M158" s="2">
        <f t="shared" si="81"/>
        <v>2506164.4311840106</v>
      </c>
      <c r="N158" s="2">
        <f t="shared" si="81"/>
        <v>3786869.0923069194</v>
      </c>
      <c r="O158" s="2">
        <f t="shared" si="81"/>
        <v>3985700.3277115319</v>
      </c>
      <c r="P158" s="2">
        <f t="shared" si="81"/>
        <v>2590133.2085929792</v>
      </c>
      <c r="Q158" s="2">
        <f t="shared" si="81"/>
        <v>4478996.8063813373</v>
      </c>
    </row>
    <row r="159" spans="1:17" hidden="1" x14ac:dyDescent="0.25">
      <c r="A159" s="5" t="s">
        <v>57</v>
      </c>
      <c r="B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idden="1" x14ac:dyDescent="0.25">
      <c r="A160" s="11" t="s">
        <v>38</v>
      </c>
      <c r="B160" s="2">
        <f t="shared" si="78"/>
        <v>-60493414.473459214</v>
      </c>
      <c r="C160" s="2">
        <f>SUM(H160:Q160)</f>
        <v>-1572872.8509655055</v>
      </c>
      <c r="D160" s="15">
        <v>58920541.622493707</v>
      </c>
      <c r="E160" s="2">
        <f>E156-E161</f>
        <v>5163161.3338020556</v>
      </c>
      <c r="F160" s="2">
        <f t="shared" ref="F160:Q160" si="82">F156-F161</f>
        <v>5502766.5894347243</v>
      </c>
      <c r="G160" s="2">
        <f t="shared" si="82"/>
        <v>-1079567.315717401</v>
      </c>
      <c r="H160" s="2">
        <f t="shared" si="82"/>
        <v>-2432252.7081665974</v>
      </c>
      <c r="I160" s="2">
        <f t="shared" si="82"/>
        <v>-1824015.8436581306</v>
      </c>
      <c r="J160" s="2">
        <f t="shared" si="82"/>
        <v>-2075866.8202147372</v>
      </c>
      <c r="K160" s="2">
        <f t="shared" si="82"/>
        <v>-1040437.7709321827</v>
      </c>
      <c r="L160" s="2">
        <f t="shared" si="82"/>
        <v>-3513801.6165138157</v>
      </c>
      <c r="M160" s="2">
        <f t="shared" si="82"/>
        <v>396918.14070778154</v>
      </c>
      <c r="N160" s="2">
        <f t="shared" si="82"/>
        <v>1891772.2118061259</v>
      </c>
      <c r="O160" s="2">
        <f t="shared" si="82"/>
        <v>2264072.7471384685</v>
      </c>
      <c r="P160" s="2">
        <f t="shared" si="82"/>
        <v>1798284.8528548051</v>
      </c>
      <c r="Q160" s="2">
        <f t="shared" si="82"/>
        <v>2962453.956012778</v>
      </c>
    </row>
    <row r="161" spans="1:17" hidden="1" x14ac:dyDescent="0.25">
      <c r="A161" s="11" t="s">
        <v>39</v>
      </c>
      <c r="B161" s="2">
        <f t="shared" si="78"/>
        <v>22251920.479693539</v>
      </c>
      <c r="C161" s="2">
        <f>SUM(H161:Q161)</f>
        <v>1572872.8571998328</v>
      </c>
      <c r="D161" s="15">
        <v>-20679047.622493707</v>
      </c>
      <c r="E161" s="2">
        <f>E154</f>
        <v>465868.66619794443</v>
      </c>
      <c r="F161" s="2">
        <f t="shared" ref="F161:Q161" si="83">F154</f>
        <v>359034.4105652757</v>
      </c>
      <c r="G161" s="2">
        <f t="shared" si="83"/>
        <v>-3605414.684282599</v>
      </c>
      <c r="H161" s="2">
        <f t="shared" si="83"/>
        <v>-868939.74118818343</v>
      </c>
      <c r="I161" s="2">
        <f t="shared" si="83"/>
        <v>-7317982.7936605848</v>
      </c>
      <c r="J161" s="2">
        <f t="shared" si="83"/>
        <v>-2440702.0808125809</v>
      </c>
      <c r="K161" s="2">
        <f t="shared" si="83"/>
        <v>397039.50994080678</v>
      </c>
      <c r="L161" s="2">
        <f t="shared" si="83"/>
        <v>-1785606.7340065949</v>
      </c>
      <c r="M161" s="2">
        <f t="shared" si="83"/>
        <v>1387276.9868800081</v>
      </c>
      <c r="N161" s="2">
        <f t="shared" si="83"/>
        <v>2789593.5649459437</v>
      </c>
      <c r="O161" s="2">
        <f t="shared" si="83"/>
        <v>3154090.5918646418</v>
      </c>
      <c r="P161" s="2">
        <f t="shared" si="83"/>
        <v>2593280.1773404591</v>
      </c>
      <c r="Q161" s="2">
        <f t="shared" si="83"/>
        <v>3664823.3758959174</v>
      </c>
    </row>
    <row r="162" spans="1:17" hidden="1" x14ac:dyDescent="0.25">
      <c r="A162" s="5" t="s">
        <v>58</v>
      </c>
      <c r="D162" s="15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idden="1" x14ac:dyDescent="0.25">
      <c r="A163" s="11" t="s">
        <v>38</v>
      </c>
      <c r="C163" s="2">
        <f>SUM(H163:Q163)</f>
        <v>3.3005252480506897E-3</v>
      </c>
      <c r="D163" s="15">
        <v>20245496.823529411</v>
      </c>
      <c r="E163" s="2">
        <f t="shared" ref="E163:Q163" si="84">9/17*SUM(E160:E161)</f>
        <v>2980074.7058823528</v>
      </c>
      <c r="F163" s="2">
        <f t="shared" si="84"/>
        <v>3103306.411764706</v>
      </c>
      <c r="G163" s="2">
        <f t="shared" si="84"/>
        <v>-2480284.588235294</v>
      </c>
      <c r="H163" s="2">
        <f t="shared" si="84"/>
        <v>-1747690.1202466488</v>
      </c>
      <c r="I163" s="2">
        <f t="shared" si="84"/>
        <v>-4839881.6315216729</v>
      </c>
      <c r="J163" s="2">
        <f t="shared" si="84"/>
        <v>-2391124.7123085801</v>
      </c>
      <c r="K163" s="2">
        <f t="shared" si="84"/>
        <v>-340622.6087601402</v>
      </c>
      <c r="L163" s="2">
        <f t="shared" si="84"/>
        <v>-2805569.1267460999</v>
      </c>
      <c r="M163" s="2">
        <f t="shared" si="84"/>
        <v>944573.89107588865</v>
      </c>
      <c r="N163" s="2">
        <f t="shared" si="84"/>
        <v>2478370.1171040367</v>
      </c>
      <c r="O163" s="2">
        <f t="shared" si="84"/>
        <v>2868439.4147663526</v>
      </c>
      <c r="P163" s="2">
        <f t="shared" si="84"/>
        <v>2324946.1924563162</v>
      </c>
      <c r="Q163" s="2">
        <f t="shared" si="84"/>
        <v>3508558.587481074</v>
      </c>
    </row>
    <row r="164" spans="1:17" hidden="1" x14ac:dyDescent="0.25">
      <c r="A164" s="11" t="s">
        <v>39</v>
      </c>
      <c r="C164" s="2">
        <f>SUM(H164:Q164)</f>
        <v>2.9338020831346512E-3</v>
      </c>
      <c r="D164" s="15">
        <v>17995997.176470589</v>
      </c>
      <c r="E164" s="2">
        <f t="shared" ref="E164:Q164" si="85">8/17*SUM(E160:E161)</f>
        <v>2648955.2941176472</v>
      </c>
      <c r="F164" s="2">
        <f t="shared" si="85"/>
        <v>2758494.588235294</v>
      </c>
      <c r="G164" s="2">
        <f t="shared" si="85"/>
        <v>-2204697.411764706</v>
      </c>
      <c r="H164" s="2">
        <f t="shared" si="85"/>
        <v>-1553502.329108132</v>
      </c>
      <c r="I164" s="2">
        <f t="shared" si="85"/>
        <v>-4302117.0057970425</v>
      </c>
      <c r="J164" s="2">
        <f t="shared" si="85"/>
        <v>-2125444.188718738</v>
      </c>
      <c r="K164" s="2">
        <f t="shared" si="85"/>
        <v>-302775.6522312357</v>
      </c>
      <c r="L164" s="2">
        <f t="shared" si="85"/>
        <v>-2493839.2237743107</v>
      </c>
      <c r="M164" s="2">
        <f t="shared" si="85"/>
        <v>839621.23651190102</v>
      </c>
      <c r="N164" s="2">
        <f t="shared" si="85"/>
        <v>2202995.6596480329</v>
      </c>
      <c r="O164" s="2">
        <f t="shared" si="85"/>
        <v>2549723.9242367577</v>
      </c>
      <c r="P164" s="2">
        <f t="shared" si="85"/>
        <v>2066618.8377389477</v>
      </c>
      <c r="Q164" s="2">
        <f t="shared" si="85"/>
        <v>3118718.7444276214</v>
      </c>
    </row>
    <row r="165" spans="1:17" hidden="1" x14ac:dyDescent="0.25">
      <c r="A165" s="5" t="s">
        <v>59</v>
      </c>
      <c r="D165" s="15"/>
    </row>
    <row r="166" spans="1:17" hidden="1" x14ac:dyDescent="0.25">
      <c r="A166" s="11" t="s">
        <v>38</v>
      </c>
      <c r="C166" s="2">
        <f>SUM(H166:Q166)</f>
        <v>-1572872.8542660309</v>
      </c>
      <c r="D166" s="15">
        <v>38675044.798964292</v>
      </c>
      <c r="E166" s="2">
        <f t="shared" ref="E166:Q167" si="86">E160-E163</f>
        <v>2183086.6279197028</v>
      </c>
      <c r="F166" s="2">
        <f t="shared" si="86"/>
        <v>2399460.1776700183</v>
      </c>
      <c r="G166" s="2">
        <f t="shared" si="86"/>
        <v>1400717.272517893</v>
      </c>
      <c r="H166" s="2">
        <f t="shared" si="86"/>
        <v>-684562.58791994862</v>
      </c>
      <c r="I166" s="2">
        <f t="shared" si="86"/>
        <v>3015865.7878635423</v>
      </c>
      <c r="J166" s="2">
        <f t="shared" si="86"/>
        <v>315257.89209384285</v>
      </c>
      <c r="K166" s="2">
        <f t="shared" si="86"/>
        <v>-699815.16217204253</v>
      </c>
      <c r="L166" s="2">
        <f t="shared" si="86"/>
        <v>-708232.4897677158</v>
      </c>
      <c r="M166" s="2">
        <f t="shared" si="86"/>
        <v>-547655.75036810711</v>
      </c>
      <c r="N166" s="2">
        <f t="shared" si="86"/>
        <v>-586597.90529791079</v>
      </c>
      <c r="O166" s="2">
        <f t="shared" si="86"/>
        <v>-604366.66762788408</v>
      </c>
      <c r="P166" s="2">
        <f t="shared" si="86"/>
        <v>-526661.33960151114</v>
      </c>
      <c r="Q166" s="2">
        <f t="shared" si="86"/>
        <v>-546104.63146829605</v>
      </c>
    </row>
    <row r="167" spans="1:17" hidden="1" x14ac:dyDescent="0.25">
      <c r="A167" s="11" t="s">
        <v>39</v>
      </c>
      <c r="C167" s="2">
        <f>SUM(H167:Q167)</f>
        <v>1572872.8542660312</v>
      </c>
      <c r="D167" s="15">
        <v>-38675044.798964292</v>
      </c>
      <c r="E167" s="2">
        <f t="shared" si="86"/>
        <v>-2183086.6279197028</v>
      </c>
      <c r="F167" s="2">
        <f t="shared" si="86"/>
        <v>-2399460.1776700183</v>
      </c>
      <c r="G167" s="2">
        <f t="shared" si="86"/>
        <v>-1400717.272517893</v>
      </c>
      <c r="H167" s="2">
        <f t="shared" si="86"/>
        <v>684562.58791994862</v>
      </c>
      <c r="I167" s="2">
        <f t="shared" si="86"/>
        <v>-3015865.7878635423</v>
      </c>
      <c r="J167" s="2">
        <f t="shared" si="86"/>
        <v>-315257.89209384285</v>
      </c>
      <c r="K167" s="2">
        <f t="shared" si="86"/>
        <v>699815.16217204253</v>
      </c>
      <c r="L167" s="2">
        <f t="shared" si="86"/>
        <v>708232.4897677158</v>
      </c>
      <c r="M167" s="2">
        <f t="shared" si="86"/>
        <v>547655.75036810711</v>
      </c>
      <c r="N167" s="2">
        <f t="shared" si="86"/>
        <v>586597.90529791079</v>
      </c>
      <c r="O167" s="2">
        <f t="shared" si="86"/>
        <v>604366.66762788408</v>
      </c>
      <c r="P167" s="2">
        <f t="shared" si="86"/>
        <v>526661.33960151137</v>
      </c>
      <c r="Q167" s="2">
        <f t="shared" si="86"/>
        <v>546104.63146829605</v>
      </c>
    </row>
    <row r="168" spans="1:17" hidden="1" x14ac:dyDescent="0.25">
      <c r="A168" s="11"/>
      <c r="B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idden="1" x14ac:dyDescent="0.25">
      <c r="A169" s="5"/>
      <c r="B169" s="2"/>
      <c r="C169" s="2"/>
      <c r="D169" s="20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4.4" hidden="1" thickBot="1" x14ac:dyDescent="0.3">
      <c r="A170" s="3" t="s">
        <v>56</v>
      </c>
      <c r="B170" s="22">
        <f t="shared" ref="B170:B182" si="87">C170-D170</f>
        <v>-25830598.013802636</v>
      </c>
      <c r="C170" s="2">
        <f>SUM(H170:Q170)</f>
        <v>21691328.986197364</v>
      </c>
      <c r="D170" s="15">
        <v>47521927</v>
      </c>
      <c r="E170" s="2">
        <f>SUM(E171:E172)</f>
        <v>4403005</v>
      </c>
      <c r="F170" s="2">
        <f t="shared" ref="F170:Q170" si="88">SUM(F171:F172)</f>
        <v>4211871</v>
      </c>
      <c r="G170" s="2">
        <f t="shared" si="88"/>
        <v>3554985</v>
      </c>
      <c r="H170" s="2">
        <f t="shared" si="88"/>
        <v>1695863</v>
      </c>
      <c r="I170" s="2">
        <f t="shared" si="88"/>
        <v>1793505.8239452364</v>
      </c>
      <c r="J170" s="2">
        <f t="shared" si="88"/>
        <v>1885238.3438415513</v>
      </c>
      <c r="K170" s="2">
        <f t="shared" si="88"/>
        <v>1997733.9174561691</v>
      </c>
      <c r="L170" s="2">
        <f t="shared" si="88"/>
        <v>2113218.3809919083</v>
      </c>
      <c r="M170" s="2">
        <f t="shared" si="88"/>
        <v>2193611.7365467073</v>
      </c>
      <c r="N170" s="2">
        <f t="shared" si="88"/>
        <v>2380655.4805906089</v>
      </c>
      <c r="O170" s="2">
        <f t="shared" si="88"/>
        <v>2526581.1417395258</v>
      </c>
      <c r="P170" s="2">
        <f t="shared" si="88"/>
        <v>2473636.1476461054</v>
      </c>
      <c r="Q170" s="2">
        <f t="shared" si="88"/>
        <v>2631285.0134395524</v>
      </c>
    </row>
    <row r="171" spans="1:17" hidden="1" x14ac:dyDescent="0.25">
      <c r="A171" s="5" t="s">
        <v>53</v>
      </c>
      <c r="B171" s="2">
        <f t="shared" si="87"/>
        <v>-19161533.77280831</v>
      </c>
      <c r="C171" s="2">
        <f>SUM(H171:Q171)</f>
        <v>16579350.22719169</v>
      </c>
      <c r="D171" s="15">
        <v>35740884</v>
      </c>
      <c r="E171" s="2">
        <f t="shared" ref="E171:Q171" si="89">E57+E58</f>
        <v>3322378</v>
      </c>
      <c r="F171" s="2">
        <f t="shared" si="89"/>
        <v>3103607</v>
      </c>
      <c r="G171" s="2">
        <f t="shared" si="89"/>
        <v>2791187</v>
      </c>
      <c r="H171" s="2">
        <f t="shared" si="89"/>
        <v>1289561</v>
      </c>
      <c r="I171" s="2">
        <f t="shared" si="89"/>
        <v>1361809.5916266628</v>
      </c>
      <c r="J171" s="2">
        <f t="shared" si="89"/>
        <v>1426561.7090000077</v>
      </c>
      <c r="K171" s="2">
        <f t="shared" si="89"/>
        <v>1510389.3558350157</v>
      </c>
      <c r="L171" s="2">
        <f t="shared" si="89"/>
        <v>1595415.2868475406</v>
      </c>
      <c r="M171" s="2">
        <f t="shared" si="89"/>
        <v>1697498.6384797082</v>
      </c>
      <c r="N171" s="2">
        <f t="shared" si="89"/>
        <v>1850113.5945996055</v>
      </c>
      <c r="O171" s="2">
        <f t="shared" si="89"/>
        <v>1966035.6590338438</v>
      </c>
      <c r="P171" s="2">
        <f t="shared" si="89"/>
        <v>1879987.6495155268</v>
      </c>
      <c r="Q171" s="2">
        <f t="shared" si="89"/>
        <v>2001977.7422537804</v>
      </c>
    </row>
    <row r="172" spans="1:17" hidden="1" x14ac:dyDescent="0.25">
      <c r="A172" s="5" t="s">
        <v>54</v>
      </c>
      <c r="B172" s="2">
        <f t="shared" si="87"/>
        <v>-6669064.2409943268</v>
      </c>
      <c r="C172" s="2">
        <f>SUM(H172:Q172)</f>
        <v>5111978.7590056732</v>
      </c>
      <c r="D172" s="15">
        <v>11781043</v>
      </c>
      <c r="E172" s="2">
        <f t="shared" ref="E172:Q172" si="90">E62+E63</f>
        <v>1080627</v>
      </c>
      <c r="F172" s="2">
        <f t="shared" si="90"/>
        <v>1108264</v>
      </c>
      <c r="G172" s="2">
        <f t="shared" si="90"/>
        <v>763798</v>
      </c>
      <c r="H172" s="2">
        <f t="shared" si="90"/>
        <v>406302</v>
      </c>
      <c r="I172" s="2">
        <f t="shared" si="90"/>
        <v>431696.23231857375</v>
      </c>
      <c r="J172" s="2">
        <f t="shared" si="90"/>
        <v>458676.63484154362</v>
      </c>
      <c r="K172" s="2">
        <f t="shared" si="90"/>
        <v>487344.56162115338</v>
      </c>
      <c r="L172" s="2">
        <f t="shared" si="90"/>
        <v>517803.09414436779</v>
      </c>
      <c r="M172" s="2">
        <f t="shared" si="90"/>
        <v>496113.09806699911</v>
      </c>
      <c r="N172" s="2">
        <f t="shared" si="90"/>
        <v>530541.8859910036</v>
      </c>
      <c r="O172" s="2">
        <f t="shared" si="90"/>
        <v>560545.48270568228</v>
      </c>
      <c r="P172" s="2">
        <f t="shared" si="90"/>
        <v>593648.49813057866</v>
      </c>
      <c r="Q172" s="2">
        <f t="shared" si="90"/>
        <v>629307.27118577191</v>
      </c>
    </row>
    <row r="173" spans="1:17" hidden="1" x14ac:dyDescent="0.25">
      <c r="A173" s="5" t="s">
        <v>57</v>
      </c>
      <c r="B173" s="2"/>
    </row>
    <row r="174" spans="1:17" hidden="1" x14ac:dyDescent="0.25">
      <c r="A174" s="11" t="s">
        <v>38</v>
      </c>
      <c r="B174" s="2">
        <f t="shared" si="87"/>
        <v>-19984763</v>
      </c>
      <c r="C174" s="2">
        <f>SUM(H174:Q174)</f>
        <v>0</v>
      </c>
      <c r="D174" s="15">
        <v>19984763</v>
      </c>
      <c r="E174" s="2">
        <f t="shared" ref="E174:Q174" si="91">MIN((E57+E62),MAX(E153,0))</f>
        <v>2032832</v>
      </c>
      <c r="F174" s="2">
        <f t="shared" si="91"/>
        <v>1563877</v>
      </c>
      <c r="G174" s="2">
        <f t="shared" si="91"/>
        <v>2065807</v>
      </c>
      <c r="H174" s="2">
        <f t="shared" si="91"/>
        <v>0</v>
      </c>
      <c r="I174" s="2">
        <f t="shared" si="91"/>
        <v>0</v>
      </c>
      <c r="J174" s="2">
        <f t="shared" si="91"/>
        <v>0</v>
      </c>
      <c r="K174" s="2">
        <f t="shared" si="91"/>
        <v>0</v>
      </c>
      <c r="L174" s="2">
        <f t="shared" si="91"/>
        <v>0</v>
      </c>
      <c r="M174" s="2">
        <f t="shared" si="91"/>
        <v>0</v>
      </c>
      <c r="N174" s="2">
        <f t="shared" si="91"/>
        <v>0</v>
      </c>
      <c r="O174" s="2">
        <f t="shared" si="91"/>
        <v>0</v>
      </c>
      <c r="P174" s="2">
        <f t="shared" si="91"/>
        <v>0</v>
      </c>
      <c r="Q174" s="2">
        <f t="shared" si="91"/>
        <v>0</v>
      </c>
    </row>
    <row r="175" spans="1:17" hidden="1" x14ac:dyDescent="0.25">
      <c r="A175" s="11" t="s">
        <v>39</v>
      </c>
      <c r="B175" s="2"/>
      <c r="C175" s="2">
        <f>SUM(H175:Q175)</f>
        <v>0</v>
      </c>
      <c r="D175" s="15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</row>
    <row r="176" spans="1:17" hidden="1" x14ac:dyDescent="0.25">
      <c r="A176" s="11" t="s">
        <v>75</v>
      </c>
      <c r="B176" s="2">
        <f t="shared" si="87"/>
        <v>-5845835.0138026364</v>
      </c>
      <c r="C176" s="2">
        <f>SUM(H176:Q176)</f>
        <v>21691328.986197364</v>
      </c>
      <c r="D176" s="15">
        <v>27537164</v>
      </c>
      <c r="E176" s="2">
        <f t="shared" ref="E176:Q176" si="92">E58+E63</f>
        <v>2370173</v>
      </c>
      <c r="F176" s="2">
        <f t="shared" si="92"/>
        <v>2647994</v>
      </c>
      <c r="G176" s="2">
        <f t="shared" si="92"/>
        <v>1489178</v>
      </c>
      <c r="H176" s="2">
        <f t="shared" si="92"/>
        <v>1695863</v>
      </c>
      <c r="I176" s="2">
        <f t="shared" si="92"/>
        <v>1793505.8239452364</v>
      </c>
      <c r="J176" s="2">
        <f t="shared" si="92"/>
        <v>1885238.3438415513</v>
      </c>
      <c r="K176" s="2">
        <f t="shared" si="92"/>
        <v>1997733.9174561691</v>
      </c>
      <c r="L176" s="2">
        <f t="shared" si="92"/>
        <v>2113218.3809919083</v>
      </c>
      <c r="M176" s="2">
        <f t="shared" si="92"/>
        <v>2193611.7365467073</v>
      </c>
      <c r="N176" s="2">
        <f t="shared" si="92"/>
        <v>2380655.4805906089</v>
      </c>
      <c r="O176" s="2">
        <f t="shared" si="92"/>
        <v>2526581.1417395258</v>
      </c>
      <c r="P176" s="2">
        <f t="shared" si="92"/>
        <v>2473636.1476461054</v>
      </c>
      <c r="Q176" s="2">
        <f t="shared" si="92"/>
        <v>2631285.0134395524</v>
      </c>
    </row>
    <row r="177" spans="1:17" hidden="1" x14ac:dyDescent="0.25">
      <c r="A177" s="5" t="s">
        <v>58</v>
      </c>
      <c r="B177" s="2"/>
    </row>
    <row r="178" spans="1:17" hidden="1" x14ac:dyDescent="0.25">
      <c r="A178" s="11" t="s">
        <v>38</v>
      </c>
      <c r="B178" s="2">
        <f t="shared" si="87"/>
        <v>-10580168.647058822</v>
      </c>
      <c r="C178" s="2">
        <f>SUM(H178:Q178)</f>
        <v>0</v>
      </c>
      <c r="D178" s="15">
        <v>10580168.647058822</v>
      </c>
      <c r="E178" s="2">
        <f>9/17*SUM(E174:E175)</f>
        <v>1076205.1764705882</v>
      </c>
      <c r="F178" s="2">
        <f t="shared" ref="F178:Q178" si="93">9/17*SUM(F174:F175)</f>
        <v>827934.8823529412</v>
      </c>
      <c r="G178" s="2">
        <f t="shared" si="93"/>
        <v>1093662.5294117648</v>
      </c>
      <c r="H178" s="2">
        <f t="shared" si="93"/>
        <v>0</v>
      </c>
      <c r="I178" s="2">
        <f t="shared" si="93"/>
        <v>0</v>
      </c>
      <c r="J178" s="2">
        <f t="shared" si="93"/>
        <v>0</v>
      </c>
      <c r="K178" s="2">
        <f t="shared" si="93"/>
        <v>0</v>
      </c>
      <c r="L178" s="2">
        <f t="shared" si="93"/>
        <v>0</v>
      </c>
      <c r="M178" s="2">
        <f t="shared" si="93"/>
        <v>0</v>
      </c>
      <c r="N178" s="2">
        <f t="shared" si="93"/>
        <v>0</v>
      </c>
      <c r="O178" s="2">
        <f t="shared" si="93"/>
        <v>0</v>
      </c>
      <c r="P178" s="2">
        <f t="shared" si="93"/>
        <v>0</v>
      </c>
      <c r="Q178" s="2">
        <f t="shared" si="93"/>
        <v>0</v>
      </c>
    </row>
    <row r="179" spans="1:17" hidden="1" x14ac:dyDescent="0.25">
      <c r="A179" s="11" t="s">
        <v>39</v>
      </c>
      <c r="B179" s="2">
        <f t="shared" si="87"/>
        <v>-9404594.3529411759</v>
      </c>
      <c r="C179" s="2">
        <f>SUM(H179:Q179)</f>
        <v>0</v>
      </c>
      <c r="D179" s="15">
        <v>9404594.3529411759</v>
      </c>
      <c r="E179" s="2">
        <f>8/17*SUM(E174:E175)</f>
        <v>956626.82352941181</v>
      </c>
      <c r="F179" s="2">
        <f t="shared" ref="F179:Q179" si="94">8/17*SUM(F174:F175)</f>
        <v>735942.1176470588</v>
      </c>
      <c r="G179" s="2">
        <f t="shared" si="94"/>
        <v>972144.4705882353</v>
      </c>
      <c r="H179" s="2">
        <f t="shared" si="94"/>
        <v>0</v>
      </c>
      <c r="I179" s="2">
        <f t="shared" si="94"/>
        <v>0</v>
      </c>
      <c r="J179" s="2">
        <f t="shared" si="94"/>
        <v>0</v>
      </c>
      <c r="K179" s="2">
        <f t="shared" si="94"/>
        <v>0</v>
      </c>
      <c r="L179" s="2">
        <f t="shared" si="94"/>
        <v>0</v>
      </c>
      <c r="M179" s="2">
        <f t="shared" si="94"/>
        <v>0</v>
      </c>
      <c r="N179" s="2">
        <f t="shared" si="94"/>
        <v>0</v>
      </c>
      <c r="O179" s="2">
        <f t="shared" si="94"/>
        <v>0</v>
      </c>
      <c r="P179" s="2">
        <f t="shared" si="94"/>
        <v>0</v>
      </c>
      <c r="Q179" s="2">
        <f t="shared" si="94"/>
        <v>0</v>
      </c>
    </row>
    <row r="180" spans="1:17" hidden="1" x14ac:dyDescent="0.25">
      <c r="A180" s="5" t="s">
        <v>59</v>
      </c>
      <c r="B180" s="2"/>
      <c r="D180" s="15"/>
    </row>
    <row r="181" spans="1:17" hidden="1" x14ac:dyDescent="0.25">
      <c r="A181" s="11" t="s">
        <v>38</v>
      </c>
      <c r="B181" s="2">
        <f t="shared" si="87"/>
        <v>-9404594.3529411759</v>
      </c>
      <c r="C181" s="2">
        <f>SUM(H181:Q181)</f>
        <v>0</v>
      </c>
      <c r="D181" s="15">
        <v>9404594.3529411759</v>
      </c>
      <c r="E181" s="2">
        <f>E174-E178</f>
        <v>956626.82352941181</v>
      </c>
      <c r="F181" s="2">
        <f t="shared" ref="F181:Q182" si="95">F174-F178</f>
        <v>735942.1176470588</v>
      </c>
      <c r="G181" s="2">
        <f t="shared" si="95"/>
        <v>972144.47058823518</v>
      </c>
      <c r="H181" s="2">
        <f t="shared" si="95"/>
        <v>0</v>
      </c>
      <c r="I181" s="2">
        <f t="shared" si="95"/>
        <v>0</v>
      </c>
      <c r="J181" s="2">
        <f t="shared" si="95"/>
        <v>0</v>
      </c>
      <c r="K181" s="2">
        <f t="shared" si="95"/>
        <v>0</v>
      </c>
      <c r="L181" s="2">
        <f t="shared" si="95"/>
        <v>0</v>
      </c>
      <c r="M181" s="2">
        <f t="shared" si="95"/>
        <v>0</v>
      </c>
      <c r="N181" s="2">
        <f t="shared" si="95"/>
        <v>0</v>
      </c>
      <c r="O181" s="2">
        <f t="shared" si="95"/>
        <v>0</v>
      </c>
      <c r="P181" s="2">
        <f t="shared" si="95"/>
        <v>0</v>
      </c>
      <c r="Q181" s="2">
        <f t="shared" si="95"/>
        <v>0</v>
      </c>
    </row>
    <row r="182" spans="1:17" hidden="1" x14ac:dyDescent="0.25">
      <c r="A182" s="11" t="s">
        <v>39</v>
      </c>
      <c r="B182" s="2">
        <f t="shared" si="87"/>
        <v>9404594.3529411759</v>
      </c>
      <c r="C182" s="2">
        <f>SUM(H182:Q182)</f>
        <v>0</v>
      </c>
      <c r="D182" s="15">
        <v>-9404594.3529411759</v>
      </c>
      <c r="E182" s="2">
        <f>E175-E179</f>
        <v>-956626.82352941181</v>
      </c>
      <c r="F182" s="2">
        <f t="shared" si="95"/>
        <v>-735942.1176470588</v>
      </c>
      <c r="G182" s="2">
        <f t="shared" si="95"/>
        <v>-972144.4705882353</v>
      </c>
      <c r="H182" s="2">
        <f t="shared" si="95"/>
        <v>0</v>
      </c>
      <c r="I182" s="2">
        <f t="shared" si="95"/>
        <v>0</v>
      </c>
      <c r="J182" s="2">
        <f t="shared" si="95"/>
        <v>0</v>
      </c>
      <c r="K182" s="2">
        <f t="shared" si="95"/>
        <v>0</v>
      </c>
      <c r="L182" s="2">
        <f t="shared" si="95"/>
        <v>0</v>
      </c>
      <c r="M182" s="2">
        <f t="shared" si="95"/>
        <v>0</v>
      </c>
      <c r="N182" s="2">
        <f t="shared" si="95"/>
        <v>0</v>
      </c>
      <c r="O182" s="2">
        <f t="shared" si="95"/>
        <v>0</v>
      </c>
      <c r="P182" s="2">
        <f t="shared" si="95"/>
        <v>0</v>
      </c>
      <c r="Q182" s="2">
        <f t="shared" si="95"/>
        <v>0</v>
      </c>
    </row>
  </sheetData>
  <pageMargins left="0.45" right="0.45" top="0.5" bottom="0.5" header="0.3" footer="0.3"/>
  <pageSetup scale="53" fitToHeight="2" orientation="landscape" r:id="rId1"/>
  <rowBreaks count="1" manualBreakCount="1">
    <brk id="65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90A9D-3F07-4B96-BF0C-98AA46B0DED9}">
  <dimension ref="A1:Q182"/>
  <sheetViews>
    <sheetView zoomScaleNormal="100" workbookViewId="0">
      <pane xSplit="2" ySplit="15" topLeftCell="C66" activePane="bottomRight" state="frozen"/>
      <selection activeCell="A13" sqref="A13:Q110"/>
      <selection pane="topRight" activeCell="A13" sqref="A13:Q110"/>
      <selection pane="bottomLeft" activeCell="A13" sqref="A13:Q110"/>
      <selection pane="bottomRight"/>
    </sheetView>
  </sheetViews>
  <sheetFormatPr defaultRowHeight="13.8" x14ac:dyDescent="0.25"/>
  <cols>
    <col min="1" max="1" width="43.69921875" customWidth="1"/>
    <col min="2" max="2" width="12.69921875" customWidth="1"/>
    <col min="3" max="4" width="12.5" customWidth="1"/>
    <col min="5" max="5" width="10.3984375" customWidth="1"/>
    <col min="6" max="6" width="11.09765625" customWidth="1"/>
    <col min="7" max="7" width="12.09765625" customWidth="1"/>
    <col min="8" max="17" width="10.3984375" customWidth="1"/>
  </cols>
  <sheetData>
    <row r="1" spans="1:17" x14ac:dyDescent="0.25">
      <c r="A1" t="s">
        <v>63</v>
      </c>
    </row>
    <row r="2" spans="1:17" x14ac:dyDescent="0.25">
      <c r="A2" t="s">
        <v>64</v>
      </c>
      <c r="G2" s="8" t="s">
        <v>77</v>
      </c>
    </row>
    <row r="3" spans="1:17" ht="14.4" thickBot="1" x14ac:dyDescent="0.3">
      <c r="A3" s="30" t="s">
        <v>81</v>
      </c>
      <c r="B3" s="21" t="s">
        <v>76</v>
      </c>
      <c r="C3" s="21" t="s">
        <v>80</v>
      </c>
      <c r="E3" s="13" t="s">
        <v>65</v>
      </c>
      <c r="F3" s="6">
        <f>(Q17/H17)^(1/9)-1</f>
        <v>5.4044001115632012E-2</v>
      </c>
      <c r="G3" s="8" t="s">
        <v>78</v>
      </c>
    </row>
    <row r="4" spans="1:17" x14ac:dyDescent="0.25">
      <c r="A4" s="30" t="s">
        <v>128</v>
      </c>
      <c r="B4" s="17">
        <v>1.84E-2</v>
      </c>
      <c r="C4" s="17">
        <v>0</v>
      </c>
      <c r="E4" s="13" t="s">
        <v>67</v>
      </c>
      <c r="F4" s="25">
        <v>1.84E-2</v>
      </c>
      <c r="G4" s="26">
        <f>C17-C18-C20-G5</f>
        <v>108780470.33468872</v>
      </c>
      <c r="H4" s="16">
        <f>(1+$F$4)</f>
        <v>1.0184</v>
      </c>
      <c r="I4" s="16">
        <f t="shared" ref="I4:Q4" si="0">H4*(1+$F$4)</f>
        <v>1.03713856</v>
      </c>
      <c r="J4" s="16">
        <f t="shared" si="0"/>
        <v>1.056221909504</v>
      </c>
      <c r="K4" s="16">
        <f t="shared" si="0"/>
        <v>1.0756563926388736</v>
      </c>
      <c r="L4" s="16">
        <f t="shared" si="0"/>
        <v>1.0954484702634288</v>
      </c>
      <c r="M4" s="16">
        <f t="shared" si="0"/>
        <v>1.1156047221162759</v>
      </c>
      <c r="N4" s="16">
        <f t="shared" si="0"/>
        <v>1.1361318490032153</v>
      </c>
      <c r="O4" s="16">
        <f t="shared" si="0"/>
        <v>1.1570366750248744</v>
      </c>
      <c r="P4" s="16">
        <f t="shared" si="0"/>
        <v>1.1783261498453321</v>
      </c>
      <c r="Q4" s="16">
        <f t="shared" si="0"/>
        <v>1.2000073510024862</v>
      </c>
    </row>
    <row r="5" spans="1:17" ht="14.4" thickBot="1" x14ac:dyDescent="0.3">
      <c r="A5" s="37" t="s">
        <v>129</v>
      </c>
      <c r="B5" s="17">
        <v>0.38382074999999999</v>
      </c>
      <c r="C5" s="17">
        <v>0.31440008800000002</v>
      </c>
      <c r="E5" s="13" t="s">
        <v>66</v>
      </c>
      <c r="F5" s="27">
        <v>0.38382074999999999</v>
      </c>
      <c r="G5" s="28">
        <f>-SUM(H19:Q19)*F5</f>
        <v>-108780470.33468872</v>
      </c>
    </row>
    <row r="6" spans="1:17" x14ac:dyDescent="0.25">
      <c r="A6" s="30" t="s">
        <v>133</v>
      </c>
      <c r="B6" s="19">
        <v>6</v>
      </c>
      <c r="C6" s="19">
        <v>6</v>
      </c>
      <c r="E6" s="13" t="s">
        <v>73</v>
      </c>
      <c r="F6" s="19">
        <v>6</v>
      </c>
      <c r="G6" s="2">
        <f>SUM(H38:Q38)-SUM(H39:Q39)</f>
        <v>0</v>
      </c>
    </row>
    <row r="7" spans="1:17" x14ac:dyDescent="0.25">
      <c r="A7" s="30" t="s">
        <v>134</v>
      </c>
      <c r="B7" s="19">
        <v>30</v>
      </c>
      <c r="C7" s="19">
        <v>30</v>
      </c>
      <c r="E7" s="13" t="s">
        <v>72</v>
      </c>
      <c r="F7" s="19">
        <v>30</v>
      </c>
      <c r="G7" s="2">
        <f>SUM(H40:Q40)-SUM(H41:Q41)</f>
        <v>19779372.2508948</v>
      </c>
    </row>
    <row r="8" spans="1:17" x14ac:dyDescent="0.25">
      <c r="A8" s="30" t="s">
        <v>130</v>
      </c>
      <c r="B8" s="17">
        <v>1</v>
      </c>
      <c r="C8" s="17">
        <v>1</v>
      </c>
      <c r="E8" s="13" t="s">
        <v>74</v>
      </c>
      <c r="F8" s="17">
        <v>1</v>
      </c>
      <c r="G8" s="2">
        <f>SUM(H27:Q27)-SUM(H26:Q26)</f>
        <v>14888563</v>
      </c>
    </row>
    <row r="9" spans="1:17" x14ac:dyDescent="0.25">
      <c r="A9" s="30" t="s">
        <v>131</v>
      </c>
      <c r="B9" s="17">
        <v>1</v>
      </c>
      <c r="C9" s="17">
        <v>1</v>
      </c>
      <c r="E9" s="13" t="s">
        <v>68</v>
      </c>
      <c r="F9" s="17">
        <v>1</v>
      </c>
      <c r="G9" s="2">
        <f>SUM(H29:Q29)-SUM(H28:Q28)</f>
        <v>5096200</v>
      </c>
    </row>
    <row r="10" spans="1:17" x14ac:dyDescent="0.25">
      <c r="A10" s="30" t="s">
        <v>132</v>
      </c>
      <c r="B10" s="17">
        <v>1</v>
      </c>
      <c r="C10" s="17">
        <v>1</v>
      </c>
      <c r="E10" s="13" t="s">
        <v>71</v>
      </c>
      <c r="F10" s="17">
        <v>1</v>
      </c>
      <c r="G10" s="2">
        <f>SUM(H50:Q50)-SUM(H49:Q49)</f>
        <v>11100000</v>
      </c>
    </row>
    <row r="11" spans="1:17" x14ac:dyDescent="0.25">
      <c r="F11" s="13" t="s">
        <v>79</v>
      </c>
      <c r="G11" s="2">
        <f>SUM(G4:G10)</f>
        <v>50864135.2508948</v>
      </c>
    </row>
    <row r="13" spans="1:17" x14ac:dyDescent="0.25">
      <c r="B13" s="8"/>
      <c r="C13" s="8" t="s">
        <v>60</v>
      </c>
      <c r="G13" s="10" t="s">
        <v>50</v>
      </c>
      <c r="H13" s="10" t="s">
        <v>50</v>
      </c>
      <c r="I13" s="10" t="s">
        <v>50</v>
      </c>
      <c r="J13" s="10" t="s">
        <v>50</v>
      </c>
      <c r="K13" s="10" t="s">
        <v>50</v>
      </c>
      <c r="L13" s="10" t="s">
        <v>50</v>
      </c>
      <c r="M13" s="10" t="s">
        <v>50</v>
      </c>
      <c r="N13" s="10" t="s">
        <v>50</v>
      </c>
      <c r="O13" s="10" t="s">
        <v>50</v>
      </c>
      <c r="P13" s="10" t="s">
        <v>50</v>
      </c>
      <c r="Q13" s="10" t="s">
        <v>50</v>
      </c>
    </row>
    <row r="14" spans="1:17" x14ac:dyDescent="0.25">
      <c r="B14" s="8"/>
      <c r="C14" s="8" t="s">
        <v>61</v>
      </c>
      <c r="D14" s="20"/>
      <c r="E14" s="1" t="s">
        <v>1</v>
      </c>
      <c r="F14" s="1" t="s">
        <v>2</v>
      </c>
      <c r="G14" s="8" t="s">
        <v>3</v>
      </c>
      <c r="H14" s="8" t="s">
        <v>4</v>
      </c>
      <c r="I14" s="8" t="s">
        <v>5</v>
      </c>
      <c r="J14" s="8" t="s">
        <v>6</v>
      </c>
      <c r="K14" s="8" t="s">
        <v>7</v>
      </c>
      <c r="L14" s="8" t="s">
        <v>8</v>
      </c>
      <c r="M14" s="8" t="s">
        <v>9</v>
      </c>
      <c r="N14" s="8" t="s">
        <v>10</v>
      </c>
      <c r="O14" s="8" t="s">
        <v>11</v>
      </c>
      <c r="P14" s="8" t="s">
        <v>12</v>
      </c>
      <c r="Q14" s="8" t="s">
        <v>13</v>
      </c>
    </row>
    <row r="15" spans="1:17" x14ac:dyDescent="0.25">
      <c r="C15" s="9" t="s">
        <v>62</v>
      </c>
    </row>
    <row r="16" spans="1:17" x14ac:dyDescent="0.25">
      <c r="A16" t="s">
        <v>0</v>
      </c>
      <c r="C16" s="2">
        <f>SUM(H16:Q16)</f>
        <v>389749536.40286744</v>
      </c>
      <c r="E16" s="2">
        <f>E17+E22</f>
        <v>36004024</v>
      </c>
      <c r="F16" s="2">
        <f t="shared" ref="F16:L16" si="1">F17+F22</f>
        <v>38160150</v>
      </c>
      <c r="G16" s="2">
        <f t="shared" si="1"/>
        <v>39766378</v>
      </c>
      <c r="H16" s="2">
        <f t="shared" si="1"/>
        <v>31279705.069918051</v>
      </c>
      <c r="I16" s="2">
        <f t="shared" si="1"/>
        <v>32481689.057474799</v>
      </c>
      <c r="J16" s="2">
        <f t="shared" si="1"/>
        <v>33982338.566044144</v>
      </c>
      <c r="K16" s="2">
        <f t="shared" si="1"/>
        <v>35574388.050012261</v>
      </c>
      <c r="L16" s="2">
        <f t="shared" si="1"/>
        <v>37435325.544012815</v>
      </c>
      <c r="M16" s="2">
        <f>M17+M22</f>
        <v>39330379.398582004</v>
      </c>
      <c r="N16" s="2">
        <f t="shared" ref="N16:Q16" si="2">N17+N22</f>
        <v>41433567.711371645</v>
      </c>
      <c r="O16" s="2">
        <f t="shared" si="2"/>
        <v>43674857.485400639</v>
      </c>
      <c r="P16" s="2">
        <f t="shared" si="2"/>
        <v>46041731.472562529</v>
      </c>
      <c r="Q16" s="2">
        <f t="shared" si="2"/>
        <v>48515554.04748857</v>
      </c>
    </row>
    <row r="17" spans="1:17" x14ac:dyDescent="0.25">
      <c r="A17" t="s">
        <v>14</v>
      </c>
      <c r="B17" s="2"/>
      <c r="C17" s="2">
        <f>SUM(H17:Q17)</f>
        <v>355411678.40286744</v>
      </c>
      <c r="E17" s="2">
        <f>E18+E20</f>
        <v>32804469</v>
      </c>
      <c r="F17" s="2">
        <f>F18+F20</f>
        <v>33950127</v>
      </c>
      <c r="G17" s="2">
        <f t="shared" ref="G17:Q17" si="3">G18+G20</f>
        <v>35197184</v>
      </c>
      <c r="H17" s="2">
        <f t="shared" si="3"/>
        <v>27727830.069918051</v>
      </c>
      <c r="I17" s="2">
        <f t="shared" si="3"/>
        <v>29226353.057474799</v>
      </c>
      <c r="J17" s="2">
        <f t="shared" si="3"/>
        <v>30805861.566044144</v>
      </c>
      <c r="K17" s="2">
        <f t="shared" si="3"/>
        <v>32470734.050012264</v>
      </c>
      <c r="L17" s="2">
        <f t="shared" si="3"/>
        <v>34225582.544012815</v>
      </c>
      <c r="M17" s="2">
        <f t="shared" si="3"/>
        <v>36075269.398582004</v>
      </c>
      <c r="N17" s="2">
        <f t="shared" si="3"/>
        <v>38024921.711371645</v>
      </c>
      <c r="O17" s="2">
        <f t="shared" si="3"/>
        <v>40079940.485400639</v>
      </c>
      <c r="P17" s="2">
        <f t="shared" si="3"/>
        <v>42246020.472562529</v>
      </c>
      <c r="Q17" s="2">
        <f t="shared" si="3"/>
        <v>44529165.04748857</v>
      </c>
    </row>
    <row r="18" spans="1:17" x14ac:dyDescent="0.25">
      <c r="A18" s="5" t="s">
        <v>38</v>
      </c>
      <c r="B18" s="2"/>
      <c r="C18" s="2">
        <f>SUM(H18:Q18)</f>
        <v>194318505.8643221</v>
      </c>
      <c r="E18" s="2">
        <f t="shared" ref="E18:F18" si="4">E19</f>
        <v>21738379.833028864</v>
      </c>
      <c r="F18" s="2">
        <f t="shared" si="4"/>
        <v>22471287.255926628</v>
      </c>
      <c r="G18" s="2">
        <f>G19</f>
        <v>23296703.198303338</v>
      </c>
      <c r="H18" s="2">
        <f>H19*H$4*(1-$F$5)</f>
        <v>15159970.359608836</v>
      </c>
      <c r="I18" s="2">
        <f t="shared" ref="I18:Q18" si="5">I19*I$4*(1-$F$5)</f>
        <v>15979275.873861788</v>
      </c>
      <c r="J18" s="2">
        <f t="shared" si="5"/>
        <v>16842859.577032257</v>
      </c>
      <c r="K18" s="2">
        <f t="shared" si="5"/>
        <v>17753115.354200602</v>
      </c>
      <c r="L18" s="2">
        <f t="shared" si="5"/>
        <v>18712564.798588049</v>
      </c>
      <c r="M18" s="2">
        <f t="shared" si="5"/>
        <v>19723866.36164289</v>
      </c>
      <c r="N18" s="2">
        <f t="shared" si="5"/>
        <v>20789823.243191287</v>
      </c>
      <c r="O18" s="2">
        <f t="shared" si="5"/>
        <v>21913388.398638424</v>
      </c>
      <c r="P18" s="2">
        <f t="shared" si="5"/>
        <v>23097675.38824825</v>
      </c>
      <c r="Q18" s="2">
        <f t="shared" si="5"/>
        <v>24345966.509309743</v>
      </c>
    </row>
    <row r="19" spans="1:17" x14ac:dyDescent="0.25">
      <c r="A19" s="11" t="s">
        <v>69</v>
      </c>
      <c r="B19" s="2"/>
      <c r="C19" s="2"/>
      <c r="E19" s="15">
        <v>21738379.833028864</v>
      </c>
      <c r="F19" s="15">
        <v>22471287.255926628</v>
      </c>
      <c r="G19" s="15">
        <v>23296703.198303338</v>
      </c>
      <c r="H19" s="15">
        <v>24158662.810772568</v>
      </c>
      <c r="I19" s="15">
        <v>25004216.128290005</v>
      </c>
      <c r="J19" s="15">
        <v>25879363.25924148</v>
      </c>
      <c r="K19" s="15">
        <v>26785141.386996876</v>
      </c>
      <c r="L19" s="15">
        <v>27722621.451372709</v>
      </c>
      <c r="M19" s="15">
        <v>28692912.781869899</v>
      </c>
      <c r="N19" s="15">
        <v>29697165.08334709</v>
      </c>
      <c r="O19" s="15">
        <v>30736565.788456216</v>
      </c>
      <c r="P19" s="15">
        <v>31812345.352771383</v>
      </c>
      <c r="Q19" s="15">
        <v>32925777.916679982</v>
      </c>
    </row>
    <row r="20" spans="1:17" x14ac:dyDescent="0.25">
      <c r="A20" s="5" t="s">
        <v>39</v>
      </c>
      <c r="B20" s="2"/>
      <c r="C20" s="2">
        <f>SUM(H20:Q20)</f>
        <v>161093172.53854534</v>
      </c>
      <c r="E20" s="2">
        <f t="shared" ref="E20:F20" si="6">E21</f>
        <v>11066089.166971136</v>
      </c>
      <c r="F20" s="2">
        <f t="shared" si="6"/>
        <v>11478839.744073372</v>
      </c>
      <c r="G20" s="2">
        <f>G21</f>
        <v>11900480.801696662</v>
      </c>
      <c r="H20" s="2">
        <f>H21*H$4</f>
        <v>12567859.710309217</v>
      </c>
      <c r="I20" s="2">
        <f t="shared" ref="I20:Q20" si="7">I21*I$4</f>
        <v>13247077.18361301</v>
      </c>
      <c r="J20" s="2">
        <f t="shared" si="7"/>
        <v>13963001.989011886</v>
      </c>
      <c r="K20" s="2">
        <f t="shared" si="7"/>
        <v>14717618.695811663</v>
      </c>
      <c r="L20" s="2">
        <f t="shared" si="7"/>
        <v>15513017.745424762</v>
      </c>
      <c r="M20" s="2">
        <f t="shared" si="7"/>
        <v>16351403.036939116</v>
      </c>
      <c r="N20" s="2">
        <f t="shared" si="7"/>
        <v>17235098.468180362</v>
      </c>
      <c r="O20" s="2">
        <f t="shared" si="7"/>
        <v>18166552.086762216</v>
      </c>
      <c r="P20" s="2">
        <f t="shared" si="7"/>
        <v>19148345.084314279</v>
      </c>
      <c r="Q20" s="2">
        <f t="shared" si="7"/>
        <v>20183198.538178831</v>
      </c>
    </row>
    <row r="21" spans="1:17" x14ac:dyDescent="0.25">
      <c r="A21" s="11" t="s">
        <v>69</v>
      </c>
      <c r="B21" s="2"/>
      <c r="C21" s="2"/>
      <c r="E21" s="15">
        <v>11066089.166971136</v>
      </c>
      <c r="F21" s="15">
        <v>11478839.744073372</v>
      </c>
      <c r="G21" s="15">
        <v>11900480.801696662</v>
      </c>
      <c r="H21" s="15">
        <v>12340789.189227432</v>
      </c>
      <c r="I21" s="15">
        <v>12772716.871709995</v>
      </c>
      <c r="J21" s="15">
        <v>13219761.74075852</v>
      </c>
      <c r="K21" s="15">
        <v>13682453.613003124</v>
      </c>
      <c r="L21" s="15">
        <v>14161339.548627291</v>
      </c>
      <c r="M21" s="15">
        <v>14656986.218130101</v>
      </c>
      <c r="N21" s="15">
        <v>15169980.91665291</v>
      </c>
      <c r="O21" s="15">
        <v>15700930.211543784</v>
      </c>
      <c r="P21" s="15">
        <v>16250462.647228617</v>
      </c>
      <c r="Q21" s="15">
        <v>16819229.083320018</v>
      </c>
    </row>
    <row r="22" spans="1:17" x14ac:dyDescent="0.25">
      <c r="A22" t="s">
        <v>15</v>
      </c>
      <c r="B22" s="2"/>
      <c r="C22" s="2">
        <f t="shared" ref="C22" si="8">SUM(H22:Q22)</f>
        <v>34337858</v>
      </c>
      <c r="E22" s="15">
        <v>3199555</v>
      </c>
      <c r="F22" s="15">
        <v>4210023</v>
      </c>
      <c r="G22" s="15">
        <v>4569194</v>
      </c>
      <c r="H22" s="15">
        <v>3551875</v>
      </c>
      <c r="I22" s="15">
        <v>3255336</v>
      </c>
      <c r="J22" s="15">
        <v>3176477</v>
      </c>
      <c r="K22" s="15">
        <v>3103654</v>
      </c>
      <c r="L22" s="15">
        <v>3209743</v>
      </c>
      <c r="M22" s="15">
        <v>3255110</v>
      </c>
      <c r="N22" s="15">
        <v>3408646</v>
      </c>
      <c r="O22" s="15">
        <v>3594917</v>
      </c>
      <c r="P22" s="15">
        <v>3795711</v>
      </c>
      <c r="Q22" s="15">
        <v>3986389</v>
      </c>
    </row>
    <row r="23" spans="1:17" x14ac:dyDescent="0.25">
      <c r="B23" s="2"/>
      <c r="C23" s="2"/>
    </row>
    <row r="24" spans="1:17" x14ac:dyDescent="0.25">
      <c r="A24" t="s">
        <v>18</v>
      </c>
      <c r="B24" s="2"/>
      <c r="C24" s="2">
        <f t="shared" ref="C24:C32" si="9">SUM(H24:Q24)</f>
        <v>379718442</v>
      </c>
      <c r="E24" s="2">
        <f>E25+E26+E28</f>
        <v>30410672</v>
      </c>
      <c r="F24" s="2">
        <f t="shared" ref="F24:Q24" si="10">F25+F26+F28</f>
        <v>32775257</v>
      </c>
      <c r="G24" s="2">
        <f t="shared" si="10"/>
        <v>35912287</v>
      </c>
      <c r="H24" s="2">
        <f t="shared" si="10"/>
        <v>36522886</v>
      </c>
      <c r="I24" s="2">
        <f t="shared" si="10"/>
        <v>37965449</v>
      </c>
      <c r="J24" s="2">
        <f t="shared" si="10"/>
        <v>39225274</v>
      </c>
      <c r="K24" s="2">
        <f t="shared" si="10"/>
        <v>38417614</v>
      </c>
      <c r="L24" s="2">
        <f t="shared" si="10"/>
        <v>38361989</v>
      </c>
      <c r="M24" s="2">
        <f t="shared" si="10"/>
        <v>36810558</v>
      </c>
      <c r="N24" s="2">
        <f t="shared" si="10"/>
        <v>36573154</v>
      </c>
      <c r="O24" s="2">
        <f t="shared" si="10"/>
        <v>37470770</v>
      </c>
      <c r="P24" s="2">
        <f t="shared" si="10"/>
        <v>38589682</v>
      </c>
      <c r="Q24" s="2">
        <f t="shared" si="10"/>
        <v>39781066</v>
      </c>
    </row>
    <row r="25" spans="1:17" x14ac:dyDescent="0.25">
      <c r="A25" t="s">
        <v>19</v>
      </c>
      <c r="B25" s="2"/>
      <c r="C25" s="2">
        <f t="shared" si="9"/>
        <v>379718442</v>
      </c>
      <c r="E25" s="15">
        <v>28377840</v>
      </c>
      <c r="F25" s="15">
        <v>31211380</v>
      </c>
      <c r="G25" s="15">
        <v>33846480</v>
      </c>
      <c r="H25" s="15">
        <v>36522886</v>
      </c>
      <c r="I25" s="15">
        <v>37965449</v>
      </c>
      <c r="J25" s="15">
        <v>39225274</v>
      </c>
      <c r="K25" s="15">
        <v>38417614</v>
      </c>
      <c r="L25" s="15">
        <v>38361989</v>
      </c>
      <c r="M25" s="15">
        <v>36810558</v>
      </c>
      <c r="N25" s="15">
        <v>36573154</v>
      </c>
      <c r="O25" s="15">
        <v>37470770</v>
      </c>
      <c r="P25" s="15">
        <v>38589682</v>
      </c>
      <c r="Q25" s="15">
        <v>39781066</v>
      </c>
    </row>
    <row r="26" spans="1:17" x14ac:dyDescent="0.25">
      <c r="A26" t="s">
        <v>16</v>
      </c>
      <c r="B26" s="2"/>
      <c r="C26" s="2">
        <f t="shared" si="9"/>
        <v>0</v>
      </c>
      <c r="E26" s="2">
        <v>1569279</v>
      </c>
      <c r="F26" s="2">
        <v>1135247</v>
      </c>
      <c r="G26" s="2">
        <v>1660574</v>
      </c>
      <c r="H26" s="2">
        <f>H27*(1-$F$8)</f>
        <v>0</v>
      </c>
      <c r="I26" s="2">
        <f t="shared" ref="I26:Q26" si="11">I27*(1-$F$8)</f>
        <v>0</v>
      </c>
      <c r="J26" s="2">
        <f t="shared" si="11"/>
        <v>0</v>
      </c>
      <c r="K26" s="2">
        <f t="shared" si="11"/>
        <v>0</v>
      </c>
      <c r="L26" s="2">
        <f t="shared" si="11"/>
        <v>0</v>
      </c>
      <c r="M26" s="2">
        <f t="shared" si="11"/>
        <v>0</v>
      </c>
      <c r="N26" s="2">
        <f t="shared" si="11"/>
        <v>0</v>
      </c>
      <c r="O26" s="2">
        <f t="shared" si="11"/>
        <v>0</v>
      </c>
      <c r="P26" s="2">
        <f t="shared" si="11"/>
        <v>0</v>
      </c>
      <c r="Q26" s="2">
        <f t="shared" si="11"/>
        <v>0</v>
      </c>
    </row>
    <row r="27" spans="1:17" x14ac:dyDescent="0.25">
      <c r="A27" s="3" t="s">
        <v>69</v>
      </c>
      <c r="B27" s="2"/>
      <c r="C27" s="2">
        <f t="shared" si="9"/>
        <v>14888563</v>
      </c>
      <c r="E27" s="15">
        <v>1569279</v>
      </c>
      <c r="F27" s="15">
        <v>1135247</v>
      </c>
      <c r="G27" s="15">
        <v>1660574</v>
      </c>
      <c r="H27" s="15">
        <v>1412561</v>
      </c>
      <c r="I27" s="15">
        <v>1367066</v>
      </c>
      <c r="J27" s="15">
        <v>1078427</v>
      </c>
      <c r="K27" s="15">
        <v>1022073</v>
      </c>
      <c r="L27" s="15">
        <v>875025</v>
      </c>
      <c r="M27" s="15">
        <v>946298</v>
      </c>
      <c r="N27" s="15">
        <v>1928729</v>
      </c>
      <c r="O27" s="15">
        <v>2031595</v>
      </c>
      <c r="P27" s="15">
        <v>2087469</v>
      </c>
      <c r="Q27" s="15">
        <v>2139320</v>
      </c>
    </row>
    <row r="28" spans="1:17" x14ac:dyDescent="0.25">
      <c r="A28" t="s">
        <v>17</v>
      </c>
      <c r="B28" s="2"/>
      <c r="C28" s="2">
        <f t="shared" si="9"/>
        <v>0</v>
      </c>
      <c r="E28" s="2">
        <v>463553</v>
      </c>
      <c r="F28" s="2">
        <v>428630</v>
      </c>
      <c r="G28" s="2">
        <v>405233</v>
      </c>
      <c r="H28" s="2">
        <f>H29*(1-$F$9)</f>
        <v>0</v>
      </c>
      <c r="I28" s="2">
        <f t="shared" ref="I28:Q28" si="12">I29*(1-$F$9)</f>
        <v>0</v>
      </c>
      <c r="J28" s="2">
        <f t="shared" si="12"/>
        <v>0</v>
      </c>
      <c r="K28" s="2">
        <f t="shared" si="12"/>
        <v>0</v>
      </c>
      <c r="L28" s="2">
        <f t="shared" si="12"/>
        <v>0</v>
      </c>
      <c r="M28" s="2">
        <f t="shared" si="12"/>
        <v>0</v>
      </c>
      <c r="N28" s="2">
        <f t="shared" si="12"/>
        <v>0</v>
      </c>
      <c r="O28" s="2">
        <f t="shared" si="12"/>
        <v>0</v>
      </c>
      <c r="P28" s="2">
        <f t="shared" si="12"/>
        <v>0</v>
      </c>
      <c r="Q28" s="2">
        <f t="shared" si="12"/>
        <v>0</v>
      </c>
    </row>
    <row r="29" spans="1:17" x14ac:dyDescent="0.25">
      <c r="A29" s="3" t="s">
        <v>69</v>
      </c>
      <c r="B29" s="2"/>
      <c r="C29" s="2">
        <f t="shared" si="9"/>
        <v>5096200</v>
      </c>
      <c r="E29" s="15">
        <v>463553</v>
      </c>
      <c r="F29" s="15">
        <v>428630</v>
      </c>
      <c r="G29" s="15">
        <v>405233</v>
      </c>
      <c r="H29" s="15">
        <v>525692</v>
      </c>
      <c r="I29" s="15">
        <v>559091</v>
      </c>
      <c r="J29" s="15">
        <v>480803</v>
      </c>
      <c r="K29" s="15">
        <v>503341</v>
      </c>
      <c r="L29" s="15">
        <v>490572</v>
      </c>
      <c r="M29" s="15">
        <v>457605</v>
      </c>
      <c r="N29" s="15">
        <v>499029</v>
      </c>
      <c r="O29" s="15">
        <v>517803</v>
      </c>
      <c r="P29" s="15">
        <v>518223</v>
      </c>
      <c r="Q29" s="15">
        <v>544041</v>
      </c>
    </row>
    <row r="30" spans="1:17" x14ac:dyDescent="0.25">
      <c r="A30" t="s">
        <v>21</v>
      </c>
      <c r="B30" s="2"/>
      <c r="C30" s="2">
        <f t="shared" si="9"/>
        <v>-13003278</v>
      </c>
      <c r="E30" s="33"/>
      <c r="F30" s="15">
        <v>-863757</v>
      </c>
      <c r="G30" s="15">
        <v>-555924</v>
      </c>
      <c r="H30" s="15">
        <v>-751368</v>
      </c>
      <c r="I30" s="15">
        <v>-853444</v>
      </c>
      <c r="J30" s="15">
        <v>-868945</v>
      </c>
      <c r="K30" s="15">
        <v>-1612799</v>
      </c>
      <c r="L30" s="15">
        <v>-1568622</v>
      </c>
      <c r="M30" s="15">
        <v>-1495366</v>
      </c>
      <c r="N30" s="15">
        <v>-1471350</v>
      </c>
      <c r="O30" s="15">
        <v>-1465601</v>
      </c>
      <c r="P30" s="15">
        <v>-1465601</v>
      </c>
      <c r="Q30" s="15">
        <v>-1450182</v>
      </c>
    </row>
    <row r="31" spans="1:17" x14ac:dyDescent="0.25">
      <c r="A31" t="s">
        <v>20</v>
      </c>
      <c r="B31" s="2"/>
      <c r="C31" s="2">
        <f t="shared" si="9"/>
        <v>-9562433</v>
      </c>
      <c r="E31" s="15">
        <v>-3000000</v>
      </c>
      <c r="F31" s="15">
        <v>-3000000</v>
      </c>
      <c r="G31" s="15">
        <v>-2307833</v>
      </c>
      <c r="H31" s="15"/>
      <c r="I31" s="15"/>
      <c r="J31" s="15">
        <v>-8131055</v>
      </c>
      <c r="K31" s="33"/>
      <c r="L31" s="15">
        <v>-1431378</v>
      </c>
      <c r="M31" s="33"/>
      <c r="N31" s="33"/>
      <c r="O31" s="33"/>
      <c r="P31" s="33"/>
      <c r="Q31" s="33"/>
    </row>
    <row r="32" spans="1:17" x14ac:dyDescent="0.25">
      <c r="A32" t="s">
        <v>28</v>
      </c>
      <c r="B32" s="2"/>
      <c r="C32" s="2">
        <f t="shared" si="9"/>
        <v>-12534616.597132541</v>
      </c>
      <c r="E32" s="2">
        <f>E16-E24+E30+E31</f>
        <v>2593352</v>
      </c>
      <c r="F32" s="2">
        <f t="shared" ref="F32:Q32" si="13">F16-F24+F30+F31</f>
        <v>1521136</v>
      </c>
      <c r="G32" s="2">
        <f t="shared" si="13"/>
        <v>990334</v>
      </c>
      <c r="H32" s="2">
        <f>H16-H24+H30+H31</f>
        <v>-5994548.9300819486</v>
      </c>
      <c r="I32" s="2">
        <f t="shared" si="13"/>
        <v>-6337203.9425252005</v>
      </c>
      <c r="J32" s="2">
        <f t="shared" si="13"/>
        <v>-14242935.433955856</v>
      </c>
      <c r="K32" s="2">
        <f t="shared" si="13"/>
        <v>-4456024.9499877393</v>
      </c>
      <c r="L32" s="2">
        <f t="shared" si="13"/>
        <v>-3926663.4559871852</v>
      </c>
      <c r="M32" s="2">
        <f t="shared" si="13"/>
        <v>1024455.398582004</v>
      </c>
      <c r="N32" s="2">
        <f t="shared" si="13"/>
        <v>3389063.7113716453</v>
      </c>
      <c r="O32" s="2">
        <f t="shared" si="13"/>
        <v>4738486.4854006395</v>
      </c>
      <c r="P32" s="2">
        <f t="shared" si="13"/>
        <v>5986448.4725625291</v>
      </c>
      <c r="Q32" s="2">
        <f t="shared" si="13"/>
        <v>7284306.0474885702</v>
      </c>
    </row>
    <row r="33" spans="1:17" x14ac:dyDescent="0.25">
      <c r="A33" t="s">
        <v>27</v>
      </c>
      <c r="B33" s="2"/>
      <c r="C33" s="2"/>
      <c r="D33" s="2">
        <v>18117184</v>
      </c>
      <c r="E33" s="2">
        <f>D33+E32</f>
        <v>20710536</v>
      </c>
      <c r="F33" s="2">
        <f t="shared" ref="F33:Q33" si="14">E33+F32</f>
        <v>22231672</v>
      </c>
      <c r="G33" s="2">
        <f t="shared" si="14"/>
        <v>23222006</v>
      </c>
      <c r="H33" s="2">
        <f t="shared" si="14"/>
        <v>17227457.069918051</v>
      </c>
      <c r="I33" s="2">
        <f t="shared" si="14"/>
        <v>10890253.127392851</v>
      </c>
      <c r="J33" s="2">
        <f t="shared" si="14"/>
        <v>-3352682.3065630049</v>
      </c>
      <c r="K33" s="2">
        <f t="shared" si="14"/>
        <v>-7808707.2565507442</v>
      </c>
      <c r="L33" s="2">
        <f t="shared" si="14"/>
        <v>-11735370.712537929</v>
      </c>
      <c r="M33" s="2">
        <f t="shared" si="14"/>
        <v>-10710915.313955925</v>
      </c>
      <c r="N33" s="2">
        <f t="shared" si="14"/>
        <v>-7321851.6025842801</v>
      </c>
      <c r="O33" s="2">
        <f t="shared" si="14"/>
        <v>-2583365.1171836406</v>
      </c>
      <c r="P33" s="2">
        <f t="shared" si="14"/>
        <v>3403083.3553788885</v>
      </c>
      <c r="Q33" s="2">
        <f t="shared" si="14"/>
        <v>10687389.402867459</v>
      </c>
    </row>
    <row r="34" spans="1:17" x14ac:dyDescent="0.25">
      <c r="B34" s="2"/>
      <c r="C34" s="2"/>
      <c r="E34" s="2"/>
      <c r="G34" s="2">
        <f>G33+G54</f>
        <v>32899504</v>
      </c>
      <c r="Q34" s="2">
        <f>Q33+Q54</f>
        <v>49227389.653762266</v>
      </c>
    </row>
    <row r="35" spans="1:17" x14ac:dyDescent="0.25">
      <c r="B35" s="2"/>
      <c r="C35" s="2"/>
    </row>
    <row r="36" spans="1:17" x14ac:dyDescent="0.25">
      <c r="A36" t="s">
        <v>22</v>
      </c>
      <c r="B36" s="2"/>
      <c r="C36" s="2">
        <f t="shared" ref="C36:C53" si="15">SUM(H36:Q36)</f>
        <v>32009900.250894807</v>
      </c>
      <c r="E36" s="2">
        <f>E37+E42</f>
        <v>2087110</v>
      </c>
      <c r="F36" s="2">
        <f t="shared" ref="F36:Q36" si="16">F37+F42</f>
        <v>1890959</v>
      </c>
      <c r="G36" s="2">
        <f t="shared" si="16"/>
        <v>1247814</v>
      </c>
      <c r="H36" s="2">
        <f t="shared" si="16"/>
        <v>3153742.264314441</v>
      </c>
      <c r="I36" s="2">
        <f t="shared" si="16"/>
        <v>3164150.1137866788</v>
      </c>
      <c r="J36" s="2">
        <f t="shared" si="16"/>
        <v>3174591.1850621747</v>
      </c>
      <c r="K36" s="2">
        <f t="shared" si="16"/>
        <v>3185067.54817288</v>
      </c>
      <c r="L36" s="2">
        <f t="shared" si="16"/>
        <v>3195578.2733818507</v>
      </c>
      <c r="M36" s="2">
        <f t="shared" si="16"/>
        <v>3206123.4311840106</v>
      </c>
      <c r="N36" s="2">
        <f t="shared" si="16"/>
        <v>3216704.0923069189</v>
      </c>
      <c r="O36" s="2">
        <f t="shared" si="16"/>
        <v>3227319.3277115314</v>
      </c>
      <c r="P36" s="2">
        <f t="shared" si="16"/>
        <v>3237969.2085929797</v>
      </c>
      <c r="Q36" s="2">
        <f t="shared" si="16"/>
        <v>3248654.8063813373</v>
      </c>
    </row>
    <row r="37" spans="1:17" x14ac:dyDescent="0.25">
      <c r="A37" s="3" t="s">
        <v>36</v>
      </c>
      <c r="B37" s="2"/>
      <c r="C37" s="2">
        <f t="shared" si="15"/>
        <v>31044373.292410627</v>
      </c>
      <c r="E37" s="2">
        <f t="shared" ref="E37:G37" si="17">E38+E40</f>
        <v>1098957</v>
      </c>
      <c r="F37" s="2">
        <f t="shared" si="17"/>
        <v>1102583.5581</v>
      </c>
      <c r="G37" s="2">
        <f t="shared" si="17"/>
        <v>1106222.0838417301</v>
      </c>
      <c r="H37" s="2">
        <f>H38+H40</f>
        <v>3058614.8810328487</v>
      </c>
      <c r="I37" s="2">
        <f t="shared" ref="I37:Q37" si="18">I38+I40</f>
        <v>3068708.3101402572</v>
      </c>
      <c r="J37" s="2">
        <f t="shared" si="18"/>
        <v>3078835.04756372</v>
      </c>
      <c r="K37" s="2">
        <f t="shared" si="18"/>
        <v>3088995.2032206808</v>
      </c>
      <c r="L37" s="2">
        <f t="shared" si="18"/>
        <v>3099188.8873913097</v>
      </c>
      <c r="M37" s="2">
        <f t="shared" si="18"/>
        <v>3109416.2107197009</v>
      </c>
      <c r="N37" s="2">
        <f t="shared" si="18"/>
        <v>3119677.2842150768</v>
      </c>
      <c r="O37" s="2">
        <f t="shared" si="18"/>
        <v>3129972.2192529864</v>
      </c>
      <c r="P37" s="2">
        <f t="shared" si="18"/>
        <v>3140301.1275765216</v>
      </c>
      <c r="Q37" s="2">
        <f t="shared" si="18"/>
        <v>3150664.1212975248</v>
      </c>
    </row>
    <row r="38" spans="1:17" x14ac:dyDescent="0.25">
      <c r="A38" s="5" t="s">
        <v>38</v>
      </c>
      <c r="B38" s="2"/>
      <c r="C38" s="2">
        <f t="shared" si="15"/>
        <v>6320157.9787921244</v>
      </c>
      <c r="E38" s="2">
        <f>E39</f>
        <v>616562.9125378984</v>
      </c>
      <c r="F38" s="2">
        <f t="shared" ref="F38:G38" si="19">F39</f>
        <v>618597.5701492735</v>
      </c>
      <c r="G38" s="2">
        <f t="shared" si="19"/>
        <v>620638.94213076623</v>
      </c>
      <c r="H38" s="2">
        <f>H39*($F$6/6)</f>
        <v>622687.05063979782</v>
      </c>
      <c r="I38" s="2">
        <f t="shared" ref="I38:Q38" si="20">I39*($F$6/6)</f>
        <v>624741.91790690913</v>
      </c>
      <c r="J38" s="2">
        <f t="shared" si="20"/>
        <v>626803.56623600191</v>
      </c>
      <c r="K38" s="2">
        <f t="shared" si="20"/>
        <v>628872.01800458087</v>
      </c>
      <c r="L38" s="2">
        <f t="shared" si="20"/>
        <v>630947.29566399613</v>
      </c>
      <c r="M38" s="2">
        <f t="shared" si="20"/>
        <v>633029.42173968733</v>
      </c>
      <c r="N38" s="2">
        <f t="shared" si="20"/>
        <v>635118.41883142828</v>
      </c>
      <c r="O38" s="2">
        <f t="shared" si="20"/>
        <v>637214.30961357208</v>
      </c>
      <c r="P38" s="2">
        <f t="shared" si="20"/>
        <v>639317.11683529697</v>
      </c>
      <c r="Q38" s="2">
        <f t="shared" si="20"/>
        <v>641426.86332085344</v>
      </c>
    </row>
    <row r="39" spans="1:17" x14ac:dyDescent="0.25">
      <c r="A39" s="11" t="s">
        <v>69</v>
      </c>
      <c r="B39" s="2"/>
      <c r="C39" s="2">
        <f t="shared" si="15"/>
        <v>6320157.9787921244</v>
      </c>
      <c r="E39" s="15">
        <v>616562.9125378984</v>
      </c>
      <c r="F39" s="15">
        <v>618597.5701492735</v>
      </c>
      <c r="G39" s="15">
        <v>620638.94213076623</v>
      </c>
      <c r="H39" s="15">
        <v>622687.05063979782</v>
      </c>
      <c r="I39" s="15">
        <v>624741.91790690913</v>
      </c>
      <c r="J39" s="15">
        <v>626803.56623600191</v>
      </c>
      <c r="K39" s="15">
        <v>628872.01800458087</v>
      </c>
      <c r="L39" s="15">
        <v>630947.29566399613</v>
      </c>
      <c r="M39" s="15">
        <v>633029.42173968733</v>
      </c>
      <c r="N39" s="15">
        <v>635118.41883142828</v>
      </c>
      <c r="O39" s="15">
        <v>637214.30961357208</v>
      </c>
      <c r="P39" s="15">
        <v>639317.11683529697</v>
      </c>
      <c r="Q39" s="15">
        <v>641426.86332085344</v>
      </c>
    </row>
    <row r="40" spans="1:17" x14ac:dyDescent="0.25">
      <c r="A40" s="5" t="s">
        <v>39</v>
      </c>
      <c r="B40" s="2"/>
      <c r="C40" s="2">
        <f t="shared" si="15"/>
        <v>24724215.3136185</v>
      </c>
      <c r="E40" s="2">
        <f>E41</f>
        <v>482394.0874621016</v>
      </c>
      <c r="F40" s="2">
        <f t="shared" ref="F40:G40" si="21">F41</f>
        <v>483985.98795072653</v>
      </c>
      <c r="G40" s="2">
        <f t="shared" si="21"/>
        <v>485583.14171096392</v>
      </c>
      <c r="H40" s="2">
        <f>H41*($F$7/6)</f>
        <v>2435927.8303930508</v>
      </c>
      <c r="I40" s="2">
        <f t="shared" ref="I40:Q40" si="22">I41*($F$7/6)</f>
        <v>2443966.392233348</v>
      </c>
      <c r="J40" s="2">
        <f t="shared" si="22"/>
        <v>2452031.4813277181</v>
      </c>
      <c r="K40" s="2">
        <f t="shared" si="22"/>
        <v>2460123.1852161</v>
      </c>
      <c r="L40" s="2">
        <f t="shared" si="22"/>
        <v>2468241.5917273136</v>
      </c>
      <c r="M40" s="2">
        <f t="shared" si="22"/>
        <v>2476386.7889800137</v>
      </c>
      <c r="N40" s="2">
        <f t="shared" si="22"/>
        <v>2484558.8653836483</v>
      </c>
      <c r="O40" s="2">
        <f t="shared" si="22"/>
        <v>2492757.9096394144</v>
      </c>
      <c r="P40" s="2">
        <f t="shared" si="22"/>
        <v>2500984.0107412245</v>
      </c>
      <c r="Q40" s="2">
        <f t="shared" si="22"/>
        <v>2509237.2579766712</v>
      </c>
    </row>
    <row r="41" spans="1:17" x14ac:dyDescent="0.25">
      <c r="A41" s="11" t="s">
        <v>69</v>
      </c>
      <c r="B41" s="2"/>
      <c r="C41" s="2">
        <f t="shared" si="15"/>
        <v>4944843.0627237</v>
      </c>
      <c r="E41" s="15">
        <v>482394.0874621016</v>
      </c>
      <c r="F41" s="15">
        <v>483985.98795072653</v>
      </c>
      <c r="G41" s="15">
        <v>485583.14171096392</v>
      </c>
      <c r="H41" s="15">
        <v>487185.56607861014</v>
      </c>
      <c r="I41" s="15">
        <v>488793.27844666957</v>
      </c>
      <c r="J41" s="15">
        <v>490406.29626554367</v>
      </c>
      <c r="K41" s="15">
        <v>492024.63704321999</v>
      </c>
      <c r="L41" s="15">
        <v>493648.31834546267</v>
      </c>
      <c r="M41" s="15">
        <v>495277.35779600276</v>
      </c>
      <c r="N41" s="15">
        <v>496911.77307672962</v>
      </c>
      <c r="O41" s="15">
        <v>498551.58192788286</v>
      </c>
      <c r="P41" s="15">
        <v>500196.80214824493</v>
      </c>
      <c r="Q41" s="15">
        <v>501847.45159533422</v>
      </c>
    </row>
    <row r="42" spans="1:17" x14ac:dyDescent="0.25">
      <c r="A42" s="3" t="s">
        <v>37</v>
      </c>
      <c r="B42" s="2"/>
      <c r="C42" s="2">
        <f t="shared" si="15"/>
        <v>965526.95848417562</v>
      </c>
      <c r="E42" s="15">
        <v>988153</v>
      </c>
      <c r="F42" s="15">
        <v>788375.44189999998</v>
      </c>
      <c r="G42" s="15">
        <v>141591.91615826986</v>
      </c>
      <c r="H42" s="15">
        <v>95127.383281592047</v>
      </c>
      <c r="I42" s="15">
        <v>95441.803646421293</v>
      </c>
      <c r="J42" s="15">
        <v>95756.137498454424</v>
      </c>
      <c r="K42" s="15">
        <v>96072.344952199142</v>
      </c>
      <c r="L42" s="15">
        <v>96389.385990541195</v>
      </c>
      <c r="M42" s="15">
        <v>96707.22046430991</v>
      </c>
      <c r="N42" s="15">
        <v>97026.808091842104</v>
      </c>
      <c r="O42" s="15">
        <v>97347.108458545059</v>
      </c>
      <c r="P42" s="15">
        <v>97668.081016458105</v>
      </c>
      <c r="Q42" s="15">
        <v>97990.685083812336</v>
      </c>
    </row>
    <row r="43" spans="1:17" x14ac:dyDescent="0.25">
      <c r="A43" t="s">
        <v>23</v>
      </c>
      <c r="B43" s="2"/>
      <c r="C43" s="2">
        <f t="shared" si="15"/>
        <v>22565711</v>
      </c>
      <c r="E43" s="2">
        <f>-E30-E31</f>
        <v>3000000</v>
      </c>
      <c r="F43" s="2">
        <f t="shared" ref="F43:Q43" si="23">-F30-F31</f>
        <v>3863757</v>
      </c>
      <c r="G43" s="2">
        <f t="shared" si="23"/>
        <v>2863757</v>
      </c>
      <c r="H43" s="2">
        <f t="shared" si="23"/>
        <v>751368</v>
      </c>
      <c r="I43" s="2">
        <f t="shared" si="23"/>
        <v>853444</v>
      </c>
      <c r="J43" s="2">
        <f t="shared" si="23"/>
        <v>9000000</v>
      </c>
      <c r="K43" s="2">
        <f t="shared" si="23"/>
        <v>1612799</v>
      </c>
      <c r="L43" s="2">
        <f t="shared" si="23"/>
        <v>3000000</v>
      </c>
      <c r="M43" s="2">
        <f t="shared" si="23"/>
        <v>1495366</v>
      </c>
      <c r="N43" s="2">
        <f t="shared" si="23"/>
        <v>1471350</v>
      </c>
      <c r="O43" s="2">
        <f t="shared" si="23"/>
        <v>1465601</v>
      </c>
      <c r="P43" s="2">
        <f t="shared" si="23"/>
        <v>1465601</v>
      </c>
      <c r="Q43" s="2">
        <f t="shared" si="23"/>
        <v>1450182</v>
      </c>
    </row>
    <row r="44" spans="1:17" x14ac:dyDescent="0.25">
      <c r="B44" s="2"/>
      <c r="C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t="s">
        <v>24</v>
      </c>
      <c r="B45" s="2"/>
      <c r="C45" s="2">
        <f t="shared" si="15"/>
        <v>25713109</v>
      </c>
      <c r="E45" s="2">
        <f>SUM(E46:E49,E51)</f>
        <v>2051432</v>
      </c>
      <c r="F45" s="2">
        <f t="shared" ref="F45:Q45" si="24">SUM(F46:F49,F51)</f>
        <v>1414051</v>
      </c>
      <c r="G45" s="2">
        <f t="shared" si="24"/>
        <v>9786887</v>
      </c>
      <c r="H45" s="2">
        <f t="shared" si="24"/>
        <v>2387890</v>
      </c>
      <c r="I45" s="2">
        <f t="shared" si="24"/>
        <v>7511641</v>
      </c>
      <c r="J45" s="2">
        <f t="shared" si="24"/>
        <v>2605014</v>
      </c>
      <c r="K45" s="2">
        <f t="shared" si="24"/>
        <v>560850</v>
      </c>
      <c r="L45" s="2">
        <f t="shared" si="24"/>
        <v>6510707</v>
      </c>
      <c r="M45" s="2">
        <f t="shared" si="24"/>
        <v>2195325</v>
      </c>
      <c r="N45" s="2">
        <f t="shared" si="24"/>
        <v>901185</v>
      </c>
      <c r="O45" s="2">
        <f t="shared" si="24"/>
        <v>707220</v>
      </c>
      <c r="P45" s="2">
        <f t="shared" si="24"/>
        <v>2113437</v>
      </c>
      <c r="Q45" s="2">
        <f t="shared" si="24"/>
        <v>219840</v>
      </c>
    </row>
    <row r="46" spans="1:17" x14ac:dyDescent="0.25">
      <c r="A46" s="3" t="s">
        <v>43</v>
      </c>
      <c r="B46" s="2"/>
      <c r="C46" s="2">
        <f t="shared" si="15"/>
        <v>8900000</v>
      </c>
      <c r="E46" s="2"/>
      <c r="F46" s="2"/>
      <c r="G46" s="15">
        <v>500000</v>
      </c>
      <c r="H46" s="15"/>
      <c r="I46" s="15">
        <v>7000000</v>
      </c>
      <c r="J46" s="15">
        <v>1900000</v>
      </c>
      <c r="K46" s="2"/>
      <c r="L46" s="2"/>
      <c r="M46" s="2"/>
      <c r="N46" s="2"/>
      <c r="O46" s="2"/>
      <c r="P46" s="2"/>
      <c r="Q46" s="2"/>
    </row>
    <row r="47" spans="1:17" x14ac:dyDescent="0.25">
      <c r="A47" s="3" t="s">
        <v>48</v>
      </c>
      <c r="B47" s="2"/>
      <c r="C47" s="2">
        <f>SUM(H47:Q47)</f>
        <v>1606603</v>
      </c>
      <c r="E47" s="15">
        <v>320835</v>
      </c>
      <c r="F47" s="15">
        <v>320982</v>
      </c>
      <c r="G47" s="15">
        <v>321001</v>
      </c>
      <c r="H47" s="15">
        <v>320890</v>
      </c>
      <c r="I47" s="15">
        <v>321641</v>
      </c>
      <c r="J47" s="15">
        <v>321264</v>
      </c>
      <c r="K47" s="15">
        <v>321737</v>
      </c>
      <c r="L47" s="15">
        <v>321071</v>
      </c>
      <c r="M47">
        <v>0</v>
      </c>
      <c r="N47">
        <v>0</v>
      </c>
      <c r="O47">
        <v>0</v>
      </c>
      <c r="P47">
        <v>0</v>
      </c>
      <c r="Q47">
        <v>0</v>
      </c>
    </row>
    <row r="48" spans="1:17" x14ac:dyDescent="0.25">
      <c r="A48" s="3" t="s">
        <v>44</v>
      </c>
      <c r="B48" s="2"/>
      <c r="C48" s="2">
        <f t="shared" si="15"/>
        <v>0</v>
      </c>
      <c r="E48" s="2"/>
      <c r="F48" s="2"/>
      <c r="G48" s="15">
        <v>3693010</v>
      </c>
      <c r="H48" s="2"/>
      <c r="K48" s="2"/>
      <c r="L48" s="2"/>
      <c r="M48" s="2"/>
      <c r="N48" s="2"/>
      <c r="O48" s="2"/>
      <c r="P48" s="2"/>
      <c r="Q48" s="2"/>
    </row>
    <row r="49" spans="1:17" x14ac:dyDescent="0.25">
      <c r="A49" s="3" t="s">
        <v>41</v>
      </c>
      <c r="B49" s="2"/>
      <c r="C49" s="2">
        <f t="shared" si="15"/>
        <v>0</v>
      </c>
      <c r="E49" s="2"/>
      <c r="F49" s="2"/>
      <c r="G49" s="2">
        <f>G50</f>
        <v>300000</v>
      </c>
      <c r="H49" s="2">
        <f>H50*(1-$F$10)</f>
        <v>0</v>
      </c>
      <c r="I49" s="2">
        <f t="shared" ref="I49:J49" si="25">I50*(1-$F$10)</f>
        <v>0</v>
      </c>
      <c r="J49" s="2">
        <f t="shared" si="25"/>
        <v>0</v>
      </c>
      <c r="K49" s="2"/>
      <c r="L49" s="2"/>
      <c r="M49" s="2"/>
      <c r="N49" s="2"/>
      <c r="O49" s="2"/>
      <c r="P49" s="2"/>
      <c r="Q49" s="2"/>
    </row>
    <row r="50" spans="1:17" x14ac:dyDescent="0.25">
      <c r="A50" s="5" t="s">
        <v>69</v>
      </c>
      <c r="B50" s="2"/>
      <c r="C50" s="2">
        <f t="shared" si="15"/>
        <v>11100000</v>
      </c>
      <c r="E50" s="2"/>
      <c r="F50" s="2"/>
      <c r="G50" s="15">
        <v>300000</v>
      </c>
      <c r="H50" s="15"/>
      <c r="I50" s="15">
        <v>3100000</v>
      </c>
      <c r="J50" s="15">
        <v>8000000</v>
      </c>
      <c r="K50" s="2"/>
      <c r="L50" s="2"/>
      <c r="M50" s="2"/>
      <c r="N50" s="2"/>
      <c r="O50" s="2"/>
      <c r="P50" s="2"/>
      <c r="Q50" s="2"/>
    </row>
    <row r="51" spans="1:17" x14ac:dyDescent="0.25">
      <c r="A51" s="3" t="s">
        <v>42</v>
      </c>
      <c r="B51" s="2"/>
      <c r="C51" s="2">
        <f t="shared" si="15"/>
        <v>15206506</v>
      </c>
      <c r="E51" s="15">
        <v>1730597</v>
      </c>
      <c r="F51" s="15">
        <v>1093069</v>
      </c>
      <c r="G51" s="15">
        <v>4972876</v>
      </c>
      <c r="H51" s="15">
        <v>2067000</v>
      </c>
      <c r="I51" s="15">
        <v>190000</v>
      </c>
      <c r="J51" s="15">
        <v>383750</v>
      </c>
      <c r="K51" s="15">
        <v>239113</v>
      </c>
      <c r="L51" s="15">
        <v>6189636</v>
      </c>
      <c r="M51" s="15">
        <v>2195325</v>
      </c>
      <c r="N51" s="15">
        <v>901185</v>
      </c>
      <c r="O51" s="15">
        <v>707220</v>
      </c>
      <c r="P51" s="15">
        <v>2113437</v>
      </c>
      <c r="Q51" s="15">
        <v>219840</v>
      </c>
    </row>
    <row r="53" spans="1:17" x14ac:dyDescent="0.25">
      <c r="A53" t="s">
        <v>26</v>
      </c>
      <c r="B53" s="2"/>
      <c r="C53" s="2">
        <f t="shared" si="15"/>
        <v>28862502.2508948</v>
      </c>
      <c r="E53" s="2">
        <f>E36+E43-E45</f>
        <v>3035678</v>
      </c>
      <c r="F53" s="2">
        <f t="shared" ref="F53:Q53" si="26">F36+F43-F45</f>
        <v>4340665</v>
      </c>
      <c r="G53" s="2">
        <f t="shared" si="26"/>
        <v>-5675316</v>
      </c>
      <c r="H53" s="2">
        <f t="shared" si="26"/>
        <v>1517220.264314441</v>
      </c>
      <c r="I53" s="2">
        <f t="shared" si="26"/>
        <v>-3494046.8862133212</v>
      </c>
      <c r="J53" s="2">
        <f t="shared" si="26"/>
        <v>9569577.1850621738</v>
      </c>
      <c r="K53" s="2">
        <f t="shared" si="26"/>
        <v>4237016.54817288</v>
      </c>
      <c r="L53" s="2">
        <f t="shared" si="26"/>
        <v>-315128.72661814932</v>
      </c>
      <c r="M53" s="2">
        <f t="shared" si="26"/>
        <v>2506164.4311840106</v>
      </c>
      <c r="N53" s="2">
        <f t="shared" si="26"/>
        <v>3786869.0923069194</v>
      </c>
      <c r="O53" s="2">
        <f t="shared" si="26"/>
        <v>3985700.3277115319</v>
      </c>
      <c r="P53" s="2">
        <f t="shared" si="26"/>
        <v>2590133.2085929792</v>
      </c>
      <c r="Q53" s="2">
        <f t="shared" si="26"/>
        <v>4478996.8063813373</v>
      </c>
    </row>
    <row r="54" spans="1:17" x14ac:dyDescent="0.25">
      <c r="A54" t="s">
        <v>25</v>
      </c>
      <c r="B54" s="2"/>
      <c r="C54" s="2"/>
      <c r="D54" s="15">
        <v>7976471</v>
      </c>
      <c r="E54" s="2">
        <f>D54+E53</f>
        <v>11012149</v>
      </c>
      <c r="F54" s="2">
        <f>E54+F53</f>
        <v>15352814</v>
      </c>
      <c r="G54" s="2">
        <f t="shared" ref="G54:Q54" si="27">F54+G53</f>
        <v>9677498</v>
      </c>
      <c r="H54" s="2">
        <f t="shared" si="27"/>
        <v>11194718.264314441</v>
      </c>
      <c r="I54" s="2">
        <f t="shared" si="27"/>
        <v>7700671.3781011198</v>
      </c>
      <c r="J54" s="2">
        <f t="shared" si="27"/>
        <v>17270248.563163295</v>
      </c>
      <c r="K54" s="2">
        <f t="shared" si="27"/>
        <v>21507265.111336175</v>
      </c>
      <c r="L54" s="2">
        <f t="shared" si="27"/>
        <v>21192136.384718027</v>
      </c>
      <c r="M54" s="2">
        <f t="shared" si="27"/>
        <v>23698300.815902039</v>
      </c>
      <c r="N54" s="2">
        <f t="shared" si="27"/>
        <v>27485169.908208959</v>
      </c>
      <c r="O54" s="2">
        <f t="shared" si="27"/>
        <v>31470870.235920489</v>
      </c>
      <c r="P54" s="2">
        <f t="shared" si="27"/>
        <v>34061003.44451347</v>
      </c>
      <c r="Q54" s="2">
        <f t="shared" si="27"/>
        <v>38540000.250894807</v>
      </c>
    </row>
    <row r="55" spans="1:17" x14ac:dyDescent="0.25">
      <c r="B55" s="2"/>
      <c r="C55" s="2"/>
      <c r="E55" s="2"/>
      <c r="F55" s="2"/>
      <c r="G55" s="2"/>
      <c r="H55" s="2"/>
      <c r="I55" s="2"/>
      <c r="J55" s="2"/>
      <c r="K55" s="2"/>
      <c r="L55" s="2"/>
    </row>
    <row r="56" spans="1:17" x14ac:dyDescent="0.25">
      <c r="B56" s="2"/>
      <c r="C56" s="2"/>
    </row>
    <row r="57" spans="1:17" x14ac:dyDescent="0.25">
      <c r="A57" t="s">
        <v>29</v>
      </c>
      <c r="B57" s="2"/>
      <c r="C57" s="2">
        <f t="shared" ref="C57:C58" si="28">SUM(H57:Q57)</f>
        <v>0</v>
      </c>
      <c r="E57" s="2">
        <f t="shared" ref="E57:Q57" si="29">E26</f>
        <v>1569279</v>
      </c>
      <c r="F57" s="2">
        <f t="shared" si="29"/>
        <v>1135247</v>
      </c>
      <c r="G57" s="2">
        <f t="shared" si="29"/>
        <v>1660574</v>
      </c>
      <c r="H57" s="2">
        <f t="shared" si="29"/>
        <v>0</v>
      </c>
      <c r="I57" s="2">
        <f t="shared" si="29"/>
        <v>0</v>
      </c>
      <c r="J57" s="2">
        <f t="shared" si="29"/>
        <v>0</v>
      </c>
      <c r="K57" s="2">
        <f t="shared" si="29"/>
        <v>0</v>
      </c>
      <c r="L57" s="2">
        <f t="shared" si="29"/>
        <v>0</v>
      </c>
      <c r="M57" s="2">
        <f t="shared" si="29"/>
        <v>0</v>
      </c>
      <c r="N57" s="2">
        <f t="shared" si="29"/>
        <v>0</v>
      </c>
      <c r="O57" s="2">
        <f t="shared" si="29"/>
        <v>0</v>
      </c>
      <c r="P57" s="2">
        <f t="shared" si="29"/>
        <v>0</v>
      </c>
      <c r="Q57" s="2">
        <f t="shared" si="29"/>
        <v>0</v>
      </c>
    </row>
    <row r="58" spans="1:17" x14ac:dyDescent="0.25">
      <c r="A58" t="s">
        <v>30</v>
      </c>
      <c r="B58" s="2"/>
      <c r="C58" s="2">
        <f t="shared" si="28"/>
        <v>16579350.22719169</v>
      </c>
      <c r="E58" s="2">
        <v>1753099</v>
      </c>
      <c r="F58" s="2">
        <v>1968360</v>
      </c>
      <c r="G58" s="2">
        <v>1130613</v>
      </c>
      <c r="H58" s="2">
        <v>1289561</v>
      </c>
      <c r="I58" s="2">
        <f>H60*I59</f>
        <v>1361809.5916266628</v>
      </c>
      <c r="J58" s="2">
        <f>I60*J59</f>
        <v>1426561.7090000077</v>
      </c>
      <c r="K58" s="2">
        <f t="shared" ref="K58:Q58" si="30">J60*K59</f>
        <v>1510389.3558350157</v>
      </c>
      <c r="L58" s="2">
        <f t="shared" si="30"/>
        <v>1595415.2868475406</v>
      </c>
      <c r="M58" s="2">
        <f t="shared" si="30"/>
        <v>1697498.6384797082</v>
      </c>
      <c r="N58" s="2">
        <f t="shared" si="30"/>
        <v>1850113.5945996055</v>
      </c>
      <c r="O58" s="2">
        <f t="shared" si="30"/>
        <v>1966035.6590338438</v>
      </c>
      <c r="P58" s="2">
        <f t="shared" si="30"/>
        <v>1879987.6495155268</v>
      </c>
      <c r="Q58" s="2">
        <f t="shared" si="30"/>
        <v>2001977.7422537804</v>
      </c>
    </row>
    <row r="59" spans="1:17" x14ac:dyDescent="0.25">
      <c r="A59" s="3" t="s">
        <v>70</v>
      </c>
      <c r="B59" s="2"/>
      <c r="C59" s="2"/>
      <c r="E59" s="2"/>
      <c r="F59" s="2"/>
      <c r="G59" s="2"/>
      <c r="H59" s="2"/>
      <c r="I59" s="18">
        <v>6.6397421685390617E-2</v>
      </c>
      <c r="J59" s="18">
        <v>6.5223830848191833E-2</v>
      </c>
      <c r="K59" s="18">
        <v>6.4828173068147921E-2</v>
      </c>
      <c r="L59" s="18">
        <v>6.4308604046687506E-2</v>
      </c>
      <c r="M59" s="18">
        <v>6.4289077635791073E-2</v>
      </c>
      <c r="N59" s="18">
        <v>6.5836471896141432E-2</v>
      </c>
      <c r="O59" s="18">
        <v>6.5640059858098163E-2</v>
      </c>
      <c r="P59" s="18">
        <v>5.8900914233073233E-2</v>
      </c>
      <c r="Q59" s="18">
        <v>5.9233986364106879E-2</v>
      </c>
    </row>
    <row r="60" spans="1:17" x14ac:dyDescent="0.25">
      <c r="A60" t="s">
        <v>31</v>
      </c>
      <c r="B60" s="2"/>
      <c r="C60" s="2"/>
      <c r="D60" s="2">
        <f>E60-SUM(E57:E58)</f>
        <v>10003244</v>
      </c>
      <c r="E60" s="2">
        <v>13325622</v>
      </c>
      <c r="F60" s="2">
        <f>E60+F57+F58</f>
        <v>16429229</v>
      </c>
      <c r="G60" s="2">
        <f t="shared" ref="G60:Q60" si="31">F60+G57+G58</f>
        <v>19220416</v>
      </c>
      <c r="H60" s="2">
        <f t="shared" si="31"/>
        <v>20509977</v>
      </c>
      <c r="I60" s="2">
        <f t="shared" si="31"/>
        <v>21871786.591626663</v>
      </c>
      <c r="J60" s="2">
        <f t="shared" si="31"/>
        <v>23298348.300626669</v>
      </c>
      <c r="K60" s="2">
        <f t="shared" si="31"/>
        <v>24808737.656461686</v>
      </c>
      <c r="L60" s="2">
        <f t="shared" si="31"/>
        <v>26404152.943309225</v>
      </c>
      <c r="M60" s="2">
        <f t="shared" si="31"/>
        <v>28101651.581788935</v>
      </c>
      <c r="N60" s="2">
        <f t="shared" si="31"/>
        <v>29951765.176388539</v>
      </c>
      <c r="O60" s="2">
        <f t="shared" si="31"/>
        <v>31917800.835422382</v>
      </c>
      <c r="P60" s="2">
        <f t="shared" si="31"/>
        <v>33797788.484937906</v>
      </c>
      <c r="Q60" s="2">
        <f t="shared" si="31"/>
        <v>35799766.227191687</v>
      </c>
    </row>
    <row r="61" spans="1:17" x14ac:dyDescent="0.25">
      <c r="B61" s="2"/>
      <c r="C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 t="e">
        <f>#REF!-#REF!</f>
        <v>#REF!</v>
      </c>
    </row>
    <row r="62" spans="1:17" x14ac:dyDescent="0.25">
      <c r="A62" t="s">
        <v>32</v>
      </c>
      <c r="B62" s="2"/>
      <c r="C62" s="2">
        <f t="shared" ref="C62:C63" si="32">SUM(H62:Q62)</f>
        <v>0</v>
      </c>
      <c r="E62" s="2">
        <f t="shared" ref="E62:Q62" si="33">E28</f>
        <v>463553</v>
      </c>
      <c r="F62" s="2">
        <f t="shared" si="33"/>
        <v>428630</v>
      </c>
      <c r="G62" s="2">
        <f t="shared" si="33"/>
        <v>405233</v>
      </c>
      <c r="H62" s="2">
        <f t="shared" si="33"/>
        <v>0</v>
      </c>
      <c r="I62" s="2">
        <f t="shared" si="33"/>
        <v>0</v>
      </c>
      <c r="J62" s="2">
        <f t="shared" si="33"/>
        <v>0</v>
      </c>
      <c r="K62" s="2">
        <f t="shared" si="33"/>
        <v>0</v>
      </c>
      <c r="L62" s="2">
        <f t="shared" si="33"/>
        <v>0</v>
      </c>
      <c r="M62" s="2">
        <f t="shared" si="33"/>
        <v>0</v>
      </c>
      <c r="N62" s="2">
        <f t="shared" si="33"/>
        <v>0</v>
      </c>
      <c r="O62" s="2">
        <f t="shared" si="33"/>
        <v>0</v>
      </c>
      <c r="P62" s="2">
        <f t="shared" si="33"/>
        <v>0</v>
      </c>
      <c r="Q62" s="2">
        <f t="shared" si="33"/>
        <v>0</v>
      </c>
    </row>
    <row r="63" spans="1:17" x14ac:dyDescent="0.25">
      <c r="A63" t="s">
        <v>33</v>
      </c>
      <c r="B63" s="2"/>
      <c r="C63" s="2">
        <f t="shared" si="32"/>
        <v>5111978.7590056732</v>
      </c>
      <c r="E63" s="2">
        <v>617074</v>
      </c>
      <c r="F63" s="2">
        <v>679634</v>
      </c>
      <c r="G63" s="2">
        <v>358565</v>
      </c>
      <c r="H63" s="2">
        <v>406302</v>
      </c>
      <c r="I63" s="2">
        <f>H65*I64</f>
        <v>431696.23231857375</v>
      </c>
      <c r="J63" s="2">
        <f>I65*J64</f>
        <v>458676.63484154362</v>
      </c>
      <c r="K63" s="2">
        <f t="shared" ref="K63:Q63" si="34">J65*K64</f>
        <v>487344.56162115338</v>
      </c>
      <c r="L63" s="2">
        <f t="shared" si="34"/>
        <v>517803.09414436779</v>
      </c>
      <c r="M63" s="2">
        <f t="shared" si="34"/>
        <v>496113.09806699911</v>
      </c>
      <c r="N63" s="2">
        <f t="shared" si="34"/>
        <v>530541.8859910036</v>
      </c>
      <c r="O63" s="2">
        <f t="shared" si="34"/>
        <v>560545.48270568228</v>
      </c>
      <c r="P63" s="2">
        <f t="shared" si="34"/>
        <v>593648.49813057866</v>
      </c>
      <c r="Q63" s="2">
        <f t="shared" si="34"/>
        <v>629307.27118577191</v>
      </c>
    </row>
    <row r="64" spans="1:17" x14ac:dyDescent="0.25">
      <c r="A64" s="3" t="s">
        <v>70</v>
      </c>
      <c r="B64" s="2"/>
      <c r="C64" s="2"/>
      <c r="E64" s="2"/>
      <c r="F64" s="2"/>
      <c r="G64" s="2"/>
      <c r="H64" s="2"/>
      <c r="I64" s="18">
        <v>6.2500033634573543E-2</v>
      </c>
      <c r="J64" s="18">
        <v>6.2499948264471077E-2</v>
      </c>
      <c r="K64" s="18">
        <v>6.250003301357529E-2</v>
      </c>
      <c r="L64" s="18">
        <v>6.2499970409318192E-2</v>
      </c>
      <c r="M64" s="18">
        <v>5.635947475343632E-2</v>
      </c>
      <c r="N64" s="18">
        <v>5.7055062940076208E-2</v>
      </c>
      <c r="O64" s="18">
        <v>5.7027949750846692E-2</v>
      </c>
      <c r="P64" s="18">
        <v>5.7137311776254765E-2</v>
      </c>
      <c r="Q64" s="18">
        <v>5.7295666841851056E-2</v>
      </c>
    </row>
    <row r="65" spans="1:17" x14ac:dyDescent="0.25">
      <c r="A65" t="s">
        <v>34</v>
      </c>
      <c r="B65" s="2"/>
      <c r="C65" s="2"/>
      <c r="D65" s="2">
        <f>E65-SUM(E62:E63)</f>
        <v>3548145</v>
      </c>
      <c r="E65" s="2">
        <v>4628772</v>
      </c>
      <c r="F65" s="2">
        <f t="shared" ref="F65:Q65" si="35">E65+F62+F63</f>
        <v>5737036</v>
      </c>
      <c r="G65" s="2">
        <f t="shared" si="35"/>
        <v>6500834</v>
      </c>
      <c r="H65" s="2">
        <f t="shared" si="35"/>
        <v>6907136</v>
      </c>
      <c r="I65" s="2">
        <f t="shared" si="35"/>
        <v>7338832.2323185736</v>
      </c>
      <c r="J65" s="2">
        <f t="shared" si="35"/>
        <v>7797508.8671601173</v>
      </c>
      <c r="K65" s="2">
        <f t="shared" si="35"/>
        <v>8284853.428781271</v>
      </c>
      <c r="L65" s="2">
        <f t="shared" si="35"/>
        <v>8802656.5229256395</v>
      </c>
      <c r="M65" s="2">
        <f t="shared" si="35"/>
        <v>9298769.6209926382</v>
      </c>
      <c r="N65" s="2">
        <f t="shared" si="35"/>
        <v>9829311.5069836415</v>
      </c>
      <c r="O65" s="2">
        <f t="shared" si="35"/>
        <v>10389856.989689324</v>
      </c>
      <c r="P65" s="2">
        <f t="shared" si="35"/>
        <v>10983505.487819903</v>
      </c>
      <c r="Q65" s="2">
        <f t="shared" si="35"/>
        <v>11612812.759005675</v>
      </c>
    </row>
    <row r="66" spans="1:17" x14ac:dyDescent="0.25">
      <c r="B66" s="2"/>
      <c r="C66" s="2"/>
    </row>
    <row r="67" spans="1:17" x14ac:dyDescent="0.25">
      <c r="A67" t="s">
        <v>127</v>
      </c>
      <c r="B67" s="2"/>
      <c r="C67" s="2"/>
    </row>
    <row r="68" spans="1:17" x14ac:dyDescent="0.25">
      <c r="B68" s="35" t="s">
        <v>90</v>
      </c>
      <c r="C68" s="13" t="s">
        <v>91</v>
      </c>
      <c r="D68" s="13" t="s">
        <v>92</v>
      </c>
    </row>
    <row r="69" spans="1:17" x14ac:dyDescent="0.25">
      <c r="A69" t="s">
        <v>108</v>
      </c>
      <c r="B69" s="2">
        <f>SUM(C69:D69)</f>
        <v>386456051.69527805</v>
      </c>
      <c r="C69" s="2">
        <f>SUM(C70:C71)</f>
        <v>200638663.84311423</v>
      </c>
      <c r="D69" s="2">
        <f>SUM(D70:D71)</f>
        <v>185817387.85216385</v>
      </c>
    </row>
    <row r="70" spans="1:17" x14ac:dyDescent="0.25">
      <c r="A70" s="3" t="s">
        <v>109</v>
      </c>
      <c r="B70" s="2">
        <f>SUM(C70:D70)</f>
        <v>355411678.40286744</v>
      </c>
      <c r="C70" s="2">
        <f>C84</f>
        <v>194318505.8643221</v>
      </c>
      <c r="D70" s="2">
        <f>D84</f>
        <v>161093172.53854534</v>
      </c>
      <c r="F70">
        <v>216211030.34636551</v>
      </c>
    </row>
    <row r="71" spans="1:17" x14ac:dyDescent="0.25">
      <c r="A71" s="3" t="s">
        <v>36</v>
      </c>
      <c r="B71" s="2">
        <f>SUM(C71:D71)</f>
        <v>31044373.292410623</v>
      </c>
      <c r="C71" s="2">
        <f>C86</f>
        <v>6320157.9787921244</v>
      </c>
      <c r="D71" s="2">
        <f>D86</f>
        <v>24724215.3136185</v>
      </c>
      <c r="F71" s="2">
        <f>F70-C70</f>
        <v>21892524.482043415</v>
      </c>
    </row>
    <row r="72" spans="1:17" x14ac:dyDescent="0.25">
      <c r="A72" s="7" t="s">
        <v>110</v>
      </c>
      <c r="B72" s="2">
        <f t="shared" ref="B72:B77" si="36">SUM(C72:D72)</f>
        <v>-370128166.04151583</v>
      </c>
      <c r="C72" s="2">
        <f>SUM(C73:C74)</f>
        <v>-191994489.3160966</v>
      </c>
      <c r="D72" s="2">
        <f>SUM(D73:D74)</f>
        <v>-178133676.72541922</v>
      </c>
      <c r="F72" s="2">
        <f>C110</f>
        <v>-0.23085649311542511</v>
      </c>
    </row>
    <row r="73" spans="1:17" x14ac:dyDescent="0.25">
      <c r="A73" s="3" t="s">
        <v>111</v>
      </c>
      <c r="B73" s="2">
        <f t="shared" si="36"/>
        <v>-405431551</v>
      </c>
      <c r="C73" s="2">
        <f>-C89</f>
        <v>-210684516.64705881</v>
      </c>
      <c r="D73" s="2">
        <f>-D89</f>
        <v>-194747034.35294119</v>
      </c>
    </row>
    <row r="74" spans="1:17" x14ac:dyDescent="0.25">
      <c r="A74" s="3" t="s">
        <v>112</v>
      </c>
      <c r="B74" s="2">
        <f t="shared" si="36"/>
        <v>35303384.958484173</v>
      </c>
      <c r="C74" s="2">
        <f>C85+C87</f>
        <v>18690027.330962211</v>
      </c>
      <c r="D74" s="2">
        <f>D85+D87</f>
        <v>16613357.627521966</v>
      </c>
    </row>
    <row r="75" spans="1:17" ht="14.4" thickBot="1" x14ac:dyDescent="0.3">
      <c r="A75" s="3"/>
      <c r="B75" s="34" t="s">
        <v>101</v>
      </c>
      <c r="C75" s="34" t="s">
        <v>101</v>
      </c>
      <c r="D75" s="34" t="s">
        <v>101</v>
      </c>
    </row>
    <row r="76" spans="1:17" ht="14.4" thickBot="1" x14ac:dyDescent="0.3">
      <c r="A76" t="s">
        <v>60</v>
      </c>
      <c r="B76" s="2">
        <f t="shared" si="36"/>
        <v>16327885.653762251</v>
      </c>
      <c r="C76" s="31">
        <f>C69+C72</f>
        <v>8644174.5270176232</v>
      </c>
      <c r="D76" s="31">
        <f>D69+D72</f>
        <v>7683711.126744628</v>
      </c>
    </row>
    <row r="77" spans="1:17" ht="14.4" thickBot="1" x14ac:dyDescent="0.3">
      <c r="A77" t="s">
        <v>113</v>
      </c>
      <c r="B77" s="31">
        <f t="shared" si="36"/>
        <v>0</v>
      </c>
      <c r="C77" s="2">
        <f>-C101-C104</f>
        <v>0</v>
      </c>
      <c r="D77" s="2">
        <f>-D101-D104</f>
        <v>0</v>
      </c>
    </row>
    <row r="78" spans="1:17" ht="14.4" thickBot="1" x14ac:dyDescent="0.3">
      <c r="B78" s="34" t="s">
        <v>101</v>
      </c>
      <c r="C78" s="34" t="s">
        <v>101</v>
      </c>
      <c r="D78" s="34" t="s">
        <v>101</v>
      </c>
    </row>
    <row r="79" spans="1:17" ht="14.4" thickBot="1" x14ac:dyDescent="0.3">
      <c r="A79" s="7" t="s">
        <v>114</v>
      </c>
      <c r="B79" s="31">
        <f>B69+B72+B77</f>
        <v>16327885.653762221</v>
      </c>
      <c r="C79" s="2">
        <f t="shared" ref="C79:D79" si="37">C69+C72+C77</f>
        <v>8644174.5270176232</v>
      </c>
      <c r="D79" s="2">
        <f t="shared" si="37"/>
        <v>7683711.126744628</v>
      </c>
    </row>
    <row r="80" spans="1:17" x14ac:dyDescent="0.25">
      <c r="B80" s="2"/>
      <c r="C80" s="2"/>
    </row>
    <row r="81" spans="1:5" x14ac:dyDescent="0.25">
      <c r="E81" s="13"/>
    </row>
    <row r="82" spans="1:5" x14ac:dyDescent="0.25">
      <c r="A82" t="s">
        <v>102</v>
      </c>
      <c r="B82" s="2"/>
    </row>
    <row r="83" spans="1:5" x14ac:dyDescent="0.25">
      <c r="A83" t="s">
        <v>93</v>
      </c>
      <c r="B83" s="36">
        <f>SUM(B84:B87)</f>
        <v>421759436.65376222</v>
      </c>
      <c r="C83" s="36">
        <f t="shared" ref="C83:D83" si="38">SUM(C84:C87)</f>
        <v>219328691.17407644</v>
      </c>
      <c r="D83" s="36">
        <f t="shared" si="38"/>
        <v>202430745.47968581</v>
      </c>
      <c r="E83" s="2"/>
    </row>
    <row r="84" spans="1:5" x14ac:dyDescent="0.25">
      <c r="A84" t="s">
        <v>14</v>
      </c>
      <c r="B84" s="2">
        <f>$C$17</f>
        <v>355411678.40286744</v>
      </c>
      <c r="C84" s="2">
        <f>$C$18</f>
        <v>194318505.8643221</v>
      </c>
      <c r="D84" s="2">
        <f>$C$20</f>
        <v>161093172.53854534</v>
      </c>
      <c r="E84" s="2"/>
    </row>
    <row r="85" spans="1:5" x14ac:dyDescent="0.25">
      <c r="A85" t="s">
        <v>15</v>
      </c>
      <c r="B85" s="2">
        <f>$C$22</f>
        <v>34337858</v>
      </c>
      <c r="C85" s="2">
        <f>B85*9/17</f>
        <v>18178866</v>
      </c>
      <c r="D85" s="2">
        <f>B85-C85</f>
        <v>16158992</v>
      </c>
      <c r="E85" s="2"/>
    </row>
    <row r="86" spans="1:5" x14ac:dyDescent="0.25">
      <c r="A86" t="s">
        <v>36</v>
      </c>
      <c r="B86" s="2">
        <f>$C$37</f>
        <v>31044373.292410627</v>
      </c>
      <c r="C86" s="2">
        <f>$C$38</f>
        <v>6320157.9787921244</v>
      </c>
      <c r="D86" s="2">
        <f>$C$40</f>
        <v>24724215.3136185</v>
      </c>
      <c r="E86" s="2"/>
    </row>
    <row r="87" spans="1:5" x14ac:dyDescent="0.25">
      <c r="A87" t="s">
        <v>45</v>
      </c>
      <c r="B87" s="2">
        <f>$C$42</f>
        <v>965526.95848417562</v>
      </c>
      <c r="C87" s="2">
        <f>B87*9/17</f>
        <v>511161.33096221066</v>
      </c>
      <c r="D87" s="2">
        <f>B87-C87</f>
        <v>454365.62752196495</v>
      </c>
      <c r="E87" s="2"/>
    </row>
    <row r="88" spans="1:5" x14ac:dyDescent="0.25">
      <c r="B88" s="2"/>
      <c r="C88" s="2"/>
      <c r="D88" s="2"/>
      <c r="E88" s="2"/>
    </row>
    <row r="89" spans="1:5" x14ac:dyDescent="0.25">
      <c r="A89" t="s">
        <v>103</v>
      </c>
      <c r="B89" s="36">
        <f>SUM(B90:B91)</f>
        <v>405431551</v>
      </c>
      <c r="C89" s="36">
        <f t="shared" ref="C89:D89" si="39">SUM(C90:C91)</f>
        <v>210684516.64705881</v>
      </c>
      <c r="D89" s="36">
        <f t="shared" si="39"/>
        <v>194747034.35294119</v>
      </c>
      <c r="E89" s="2"/>
    </row>
    <row r="90" spans="1:5" x14ac:dyDescent="0.25">
      <c r="A90" t="s">
        <v>19</v>
      </c>
      <c r="B90" s="2">
        <f>$C$25</f>
        <v>379718442</v>
      </c>
      <c r="C90" s="2">
        <f>B90*9/17</f>
        <v>201027410.47058824</v>
      </c>
      <c r="D90" s="2">
        <f>B90-C90</f>
        <v>178691031.52941176</v>
      </c>
      <c r="E90" s="2"/>
    </row>
    <row r="91" spans="1:5" x14ac:dyDescent="0.25">
      <c r="A91" t="s">
        <v>24</v>
      </c>
      <c r="B91" s="2">
        <f>$C$45</f>
        <v>25713109</v>
      </c>
      <c r="C91" s="2">
        <f>9/17*($C$49+$C$51)+$C$47+$C$48</f>
        <v>9657106.1764705889</v>
      </c>
      <c r="D91" s="2">
        <f>C$46+8/17*($C$49+$C$51)</f>
        <v>16056002.823529411</v>
      </c>
      <c r="E91" s="2"/>
    </row>
    <row r="92" spans="1:5" x14ac:dyDescent="0.25">
      <c r="B92" s="34" t="s">
        <v>101</v>
      </c>
      <c r="C92" s="34" t="s">
        <v>101</v>
      </c>
      <c r="D92" s="34" t="s">
        <v>101</v>
      </c>
      <c r="E92" s="2"/>
    </row>
    <row r="93" spans="1:5" x14ac:dyDescent="0.25">
      <c r="A93" t="s">
        <v>106</v>
      </c>
      <c r="B93" s="2">
        <f>B83-B89</f>
        <v>16327885.653762221</v>
      </c>
      <c r="C93" s="2">
        <f>C83-C89</f>
        <v>8644174.5270176232</v>
      </c>
      <c r="D93" s="2">
        <f>D83-D89</f>
        <v>7683711.126744628</v>
      </c>
      <c r="E93" s="2"/>
    </row>
    <row r="94" spans="1:5" x14ac:dyDescent="0.25">
      <c r="A94" t="s">
        <v>107</v>
      </c>
      <c r="B94" s="2">
        <f>B101+B104</f>
        <v>0</v>
      </c>
      <c r="C94" s="2">
        <f>C101+C104</f>
        <v>0</v>
      </c>
      <c r="D94" s="2">
        <f>D101+D104</f>
        <v>0</v>
      </c>
      <c r="E94" s="2"/>
    </row>
    <row r="95" spans="1:5" x14ac:dyDescent="0.25">
      <c r="B95" s="34" t="s">
        <v>101</v>
      </c>
      <c r="C95" s="34" t="s">
        <v>101</v>
      </c>
      <c r="D95" s="34" t="s">
        <v>101</v>
      </c>
      <c r="E95" s="2"/>
    </row>
    <row r="96" spans="1:5" x14ac:dyDescent="0.25">
      <c r="A96" t="s">
        <v>94</v>
      </c>
      <c r="B96" s="2">
        <f>B93-B94</f>
        <v>16327885.653762221</v>
      </c>
      <c r="C96" s="2">
        <f t="shared" ref="C96:D96" si="40">C93-C94</f>
        <v>8644174.5270176232</v>
      </c>
      <c r="D96" s="2">
        <f t="shared" si="40"/>
        <v>7683711.126744628</v>
      </c>
      <c r="E96" s="2"/>
    </row>
    <row r="97" spans="1:5" x14ac:dyDescent="0.25">
      <c r="B97" s="2"/>
      <c r="C97" s="2"/>
      <c r="D97" s="2"/>
    </row>
    <row r="98" spans="1:5" x14ac:dyDescent="0.25">
      <c r="A98" t="s">
        <v>95</v>
      </c>
      <c r="B98" s="2"/>
      <c r="C98" s="2"/>
      <c r="D98" s="2"/>
    </row>
    <row r="99" spans="1:5" x14ac:dyDescent="0.25">
      <c r="A99" t="s">
        <v>93</v>
      </c>
      <c r="B99" s="2"/>
    </row>
    <row r="100" spans="1:5" x14ac:dyDescent="0.25">
      <c r="A100" s="3" t="s">
        <v>104</v>
      </c>
      <c r="B100" s="2"/>
      <c r="C100" s="2"/>
      <c r="D100" s="2"/>
      <c r="E100" s="2"/>
    </row>
    <row r="101" spans="1:5" x14ac:dyDescent="0.25">
      <c r="A101" s="5" t="s">
        <v>96</v>
      </c>
      <c r="B101" s="2">
        <f>C57</f>
        <v>0</v>
      </c>
      <c r="C101" s="2">
        <f>B101</f>
        <v>0</v>
      </c>
      <c r="D101" s="2"/>
      <c r="E101" s="2"/>
    </row>
    <row r="102" spans="1:5" x14ac:dyDescent="0.25">
      <c r="A102" s="5" t="s">
        <v>75</v>
      </c>
      <c r="B102" s="2">
        <f>C58</f>
        <v>16579350.22719169</v>
      </c>
      <c r="C102" s="2">
        <f>B102*9/17</f>
        <v>8777303.0614544246</v>
      </c>
      <c r="D102" s="2">
        <f>B102-C102</f>
        <v>7802047.1657372657</v>
      </c>
      <c r="E102" s="2"/>
    </row>
    <row r="103" spans="1:5" x14ac:dyDescent="0.25">
      <c r="A103" s="3" t="s">
        <v>105</v>
      </c>
      <c r="B103" s="2"/>
      <c r="C103" s="2"/>
      <c r="D103" s="2"/>
      <c r="E103" s="2"/>
    </row>
    <row r="104" spans="1:5" x14ac:dyDescent="0.25">
      <c r="A104" s="5" t="s">
        <v>96</v>
      </c>
      <c r="B104" s="2">
        <f>C62</f>
        <v>0</v>
      </c>
      <c r="C104" s="2">
        <f>B104</f>
        <v>0</v>
      </c>
      <c r="D104" s="2"/>
      <c r="E104" s="2"/>
    </row>
    <row r="105" spans="1:5" x14ac:dyDescent="0.25">
      <c r="A105" s="5" t="s">
        <v>75</v>
      </c>
      <c r="B105" s="2">
        <f>C63</f>
        <v>5111978.7590056732</v>
      </c>
      <c r="C105" s="2">
        <f>B105*9/17</f>
        <v>2706341.6959441798</v>
      </c>
      <c r="D105" s="2">
        <f>B105-C105</f>
        <v>2405637.0630614934</v>
      </c>
      <c r="E105" s="2"/>
    </row>
    <row r="106" spans="1:5" x14ac:dyDescent="0.25">
      <c r="A106" t="s">
        <v>97</v>
      </c>
      <c r="B106" s="2">
        <f>SUM(B101:B105)</f>
        <v>21691328.986197364</v>
      </c>
      <c r="C106" s="2">
        <f>SUM(C101:C105)</f>
        <v>11483644.757398605</v>
      </c>
      <c r="D106" s="2">
        <f>SUM(D101:D105)</f>
        <v>10207684.228798758</v>
      </c>
      <c r="E106" s="2"/>
    </row>
    <row r="107" spans="1:5" x14ac:dyDescent="0.25">
      <c r="B107" s="2"/>
    </row>
    <row r="108" spans="1:5" x14ac:dyDescent="0.25">
      <c r="A108" t="s">
        <v>98</v>
      </c>
      <c r="B108" s="2">
        <f>B96+B106</f>
        <v>38019214.639959589</v>
      </c>
      <c r="C108" s="2">
        <f>C96+C106</f>
        <v>20127819.284416229</v>
      </c>
      <c r="D108" s="2">
        <f t="shared" ref="D108" si="41">D96+D106</f>
        <v>17891395.355543386</v>
      </c>
    </row>
    <row r="109" spans="1:5" x14ac:dyDescent="0.25">
      <c r="A109" t="s">
        <v>99</v>
      </c>
      <c r="B109" s="2">
        <f>B108</f>
        <v>38019214.639959589</v>
      </c>
      <c r="C109" s="2">
        <f>B109*9/17</f>
        <v>20127819.515272722</v>
      </c>
      <c r="D109" s="2">
        <f>B109-C109</f>
        <v>17891395.124686867</v>
      </c>
    </row>
    <row r="110" spans="1:5" x14ac:dyDescent="0.25">
      <c r="A110" t="s">
        <v>100</v>
      </c>
      <c r="B110" s="2">
        <f>B108-B109</f>
        <v>0</v>
      </c>
      <c r="C110" s="2">
        <f t="shared" ref="C110:D110" si="42">C108-C109</f>
        <v>-0.23085649311542511</v>
      </c>
      <c r="D110" s="2">
        <f t="shared" si="42"/>
        <v>0.2308565191924572</v>
      </c>
    </row>
    <row r="111" spans="1:5" x14ac:dyDescent="0.25">
      <c r="B111" s="2"/>
      <c r="C111" s="2"/>
    </row>
    <row r="112" spans="1:5" x14ac:dyDescent="0.25">
      <c r="B112" s="2"/>
      <c r="C112" s="2"/>
    </row>
    <row r="113" spans="1:17" hidden="1" x14ac:dyDescent="0.25">
      <c r="B113" s="2"/>
      <c r="C113" s="2"/>
      <c r="D113" s="20" t="s">
        <v>69</v>
      </c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spans="1:17" hidden="1" x14ac:dyDescent="0.25">
      <c r="A114" t="s">
        <v>35</v>
      </c>
      <c r="B114" s="2">
        <f>C114-D114</f>
        <v>-58844206.360040426</v>
      </c>
      <c r="C114" s="2">
        <f t="shared" ref="C114:C116" si="43">SUM(H114:Q114)</f>
        <v>443450765.63995957</v>
      </c>
      <c r="D114" s="15">
        <v>502294972</v>
      </c>
      <c r="E114" s="2">
        <f>E119+E122+E123+E126+E132+E133</f>
        <v>40461307</v>
      </c>
      <c r="F114" s="2">
        <f t="shared" ref="F114:Q114" si="44">F119+F122+F123+F126+F132+F133</f>
        <v>42699103</v>
      </c>
      <c r="G114" s="2">
        <f t="shared" si="44"/>
        <v>42503370</v>
      </c>
      <c r="H114" s="2">
        <f>H119+H122+H123+H126+H132+H133</f>
        <v>36129310.334232487</v>
      </c>
      <c r="I114" s="2">
        <f t="shared" si="44"/>
        <v>37439344.995206721</v>
      </c>
      <c r="J114" s="2">
        <f t="shared" si="44"/>
        <v>39042168.094947867</v>
      </c>
      <c r="K114" s="2">
        <f t="shared" si="44"/>
        <v>40757189.515641302</v>
      </c>
      <c r="L114" s="2">
        <f t="shared" si="44"/>
        <v>42744122.198386565</v>
      </c>
      <c r="M114" s="2">
        <f t="shared" si="44"/>
        <v>44730114.566312723</v>
      </c>
      <c r="N114" s="2">
        <f t="shared" si="44"/>
        <v>47030927.284269176</v>
      </c>
      <c r="O114" s="2">
        <f t="shared" si="44"/>
        <v>49428757.954851694</v>
      </c>
      <c r="P114" s="2">
        <f t="shared" si="44"/>
        <v>51753336.828801617</v>
      </c>
      <c r="Q114" s="2">
        <f t="shared" si="44"/>
        <v>54395493.867309459</v>
      </c>
    </row>
    <row r="115" spans="1:17" hidden="1" x14ac:dyDescent="0.25">
      <c r="A115" s="3" t="s">
        <v>38</v>
      </c>
      <c r="B115" s="2">
        <f t="shared" ref="B115:B133" si="45">C115-D115</f>
        <v>-92191119.926312774</v>
      </c>
      <c r="C115" s="2">
        <f t="shared" si="43"/>
        <v>230812335.93147507</v>
      </c>
      <c r="D115" s="15">
        <v>323003455.85778785</v>
      </c>
      <c r="E115" s="2">
        <f>E129+E136</f>
        <v>25826762.098507941</v>
      </c>
      <c r="F115" s="2">
        <f t="shared" ref="F115:Q116" si="46">F129+F136</f>
        <v>27137974.942375902</v>
      </c>
      <c r="G115" s="2">
        <f t="shared" si="46"/>
        <v>27199675.978400249</v>
      </c>
      <c r="H115" s="2">
        <f t="shared" si="46"/>
        <v>18611233.20139771</v>
      </c>
      <c r="I115" s="2">
        <f t="shared" si="46"/>
        <v>19327462.065199573</v>
      </c>
      <c r="J115" s="2">
        <f t="shared" si="46"/>
        <v>20200089.221624732</v>
      </c>
      <c r="K115" s="2">
        <f t="shared" si="46"/>
        <v>21133583.981715497</v>
      </c>
      <c r="L115" s="2">
        <f t="shared" si="46"/>
        <v>22212580.147360403</v>
      </c>
      <c r="M115" s="2">
        <f t="shared" si="46"/>
        <v>23292711.113564879</v>
      </c>
      <c r="N115" s="2">
        <f t="shared" si="46"/>
        <v>24541233.108972248</v>
      </c>
      <c r="O115" s="2">
        <f t="shared" si="46"/>
        <v>25842932.54659215</v>
      </c>
      <c r="P115" s="2">
        <f t="shared" si="46"/>
        <v>27107765.273199022</v>
      </c>
      <c r="Q115" s="2">
        <f t="shared" si="46"/>
        <v>28542745.271848846</v>
      </c>
    </row>
    <row r="116" spans="1:17" hidden="1" x14ac:dyDescent="0.25">
      <c r="A116" s="3" t="s">
        <v>39</v>
      </c>
      <c r="B116" s="2">
        <f t="shared" si="45"/>
        <v>33346913.566272378</v>
      </c>
      <c r="C116" s="2">
        <f t="shared" si="43"/>
        <v>212638429.70848456</v>
      </c>
      <c r="D116" s="15">
        <v>179291516.14221218</v>
      </c>
      <c r="E116" s="2">
        <f>E130+E137</f>
        <v>14634544.901492061</v>
      </c>
      <c r="F116" s="2">
        <f t="shared" si="46"/>
        <v>15561128.057624098</v>
      </c>
      <c r="G116" s="2">
        <f t="shared" si="46"/>
        <v>15303694.021599753</v>
      </c>
      <c r="H116" s="2">
        <f t="shared" si="46"/>
        <v>17518077.132834781</v>
      </c>
      <c r="I116" s="2">
        <f t="shared" si="46"/>
        <v>18111882.930007137</v>
      </c>
      <c r="J116" s="2">
        <f t="shared" si="46"/>
        <v>18842078.873323135</v>
      </c>
      <c r="K116" s="2">
        <f t="shared" si="46"/>
        <v>19623605.533925816</v>
      </c>
      <c r="L116" s="2">
        <f t="shared" si="46"/>
        <v>20531542.051026169</v>
      </c>
      <c r="M116" s="2">
        <f t="shared" si="46"/>
        <v>21437403.452747844</v>
      </c>
      <c r="N116" s="2">
        <f t="shared" si="46"/>
        <v>22489694.175296925</v>
      </c>
      <c r="O116" s="2">
        <f t="shared" si="46"/>
        <v>23585825.408259548</v>
      </c>
      <c r="P116" s="2">
        <f t="shared" si="46"/>
        <v>24645571.555602595</v>
      </c>
      <c r="Q116" s="2">
        <f t="shared" si="46"/>
        <v>25852748.595460612</v>
      </c>
    </row>
    <row r="117" spans="1:17" hidden="1" x14ac:dyDescent="0.25">
      <c r="A117" s="3"/>
      <c r="B117" s="2"/>
      <c r="C117" s="2"/>
      <c r="D117" s="15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idden="1" x14ac:dyDescent="0.25">
      <c r="A118" s="3" t="s">
        <v>87</v>
      </c>
      <c r="B118" s="2">
        <f t="shared" si="45"/>
        <v>0</v>
      </c>
      <c r="C118" s="2"/>
      <c r="D118" s="15"/>
      <c r="E118" s="2"/>
      <c r="F118" s="2"/>
      <c r="G118" s="2"/>
      <c r="H118" s="2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hidden="1" x14ac:dyDescent="0.25">
      <c r="A119" s="4" t="s">
        <v>14</v>
      </c>
      <c r="B119" s="2">
        <f t="shared" si="45"/>
        <v>-72777743.597132564</v>
      </c>
      <c r="C119" s="2">
        <f t="shared" ref="C119:C137" si="47">SUM(H119:Q119)</f>
        <v>355411678.40286744</v>
      </c>
      <c r="D119" s="15">
        <v>428189422</v>
      </c>
      <c r="E119" s="2">
        <f t="shared" ref="E119:G119" si="48">E120+E121</f>
        <v>32804469</v>
      </c>
      <c r="F119" s="2">
        <f t="shared" si="48"/>
        <v>33950127</v>
      </c>
      <c r="G119" s="2">
        <f t="shared" si="48"/>
        <v>35197184</v>
      </c>
      <c r="H119" s="2">
        <f>H120+H121</f>
        <v>27727830.069918051</v>
      </c>
      <c r="I119" s="2">
        <f t="shared" ref="I119:Q119" si="49">I120+I121</f>
        <v>29226353.057474799</v>
      </c>
      <c r="J119" s="2">
        <f t="shared" si="49"/>
        <v>30805861.566044144</v>
      </c>
      <c r="K119" s="2">
        <f t="shared" si="49"/>
        <v>32470734.050012264</v>
      </c>
      <c r="L119" s="2">
        <f t="shared" si="49"/>
        <v>34225582.544012815</v>
      </c>
      <c r="M119" s="2">
        <f t="shared" si="49"/>
        <v>36075269.398582004</v>
      </c>
      <c r="N119" s="2">
        <f t="shared" si="49"/>
        <v>38024921.711371645</v>
      </c>
      <c r="O119" s="2">
        <f t="shared" si="49"/>
        <v>40079940.485400639</v>
      </c>
      <c r="P119" s="2">
        <f t="shared" si="49"/>
        <v>42246020.472562529</v>
      </c>
      <c r="Q119" s="2">
        <f t="shared" si="49"/>
        <v>44529165.04748857</v>
      </c>
    </row>
    <row r="120" spans="1:17" hidden="1" x14ac:dyDescent="0.25">
      <c r="A120" s="32" t="s">
        <v>38</v>
      </c>
      <c r="B120" s="2">
        <f t="shared" si="45"/>
        <v>-89096266.095476121</v>
      </c>
      <c r="C120" s="2">
        <f t="shared" si="47"/>
        <v>194318505.8643221</v>
      </c>
      <c r="D120" s="15">
        <v>283414771.95979822</v>
      </c>
      <c r="E120" s="2">
        <f>E19</f>
        <v>21738379.833028864</v>
      </c>
      <c r="F120" s="2">
        <f>F19</f>
        <v>22471287.255926628</v>
      </c>
      <c r="G120" s="2">
        <f>G19</f>
        <v>23296703.198303338</v>
      </c>
      <c r="H120" s="2">
        <f t="shared" ref="H120:Q120" si="50">H19*H$4*(1-$F$5)</f>
        <v>15159970.359608836</v>
      </c>
      <c r="I120" s="2">
        <f t="shared" si="50"/>
        <v>15979275.873861788</v>
      </c>
      <c r="J120" s="2">
        <f t="shared" si="50"/>
        <v>16842859.577032257</v>
      </c>
      <c r="K120" s="2">
        <f t="shared" si="50"/>
        <v>17753115.354200602</v>
      </c>
      <c r="L120" s="2">
        <f t="shared" si="50"/>
        <v>18712564.798588049</v>
      </c>
      <c r="M120" s="2">
        <f t="shared" si="50"/>
        <v>19723866.36164289</v>
      </c>
      <c r="N120" s="2">
        <f t="shared" si="50"/>
        <v>20789823.243191287</v>
      </c>
      <c r="O120" s="2">
        <f t="shared" si="50"/>
        <v>21913388.398638424</v>
      </c>
      <c r="P120" s="2">
        <f t="shared" si="50"/>
        <v>23097675.38824825</v>
      </c>
      <c r="Q120" s="2">
        <f t="shared" si="50"/>
        <v>24345966.509309743</v>
      </c>
    </row>
    <row r="121" spans="1:17" hidden="1" x14ac:dyDescent="0.25">
      <c r="A121" s="32" t="s">
        <v>39</v>
      </c>
      <c r="B121" s="2">
        <f t="shared" si="45"/>
        <v>16318522.498343557</v>
      </c>
      <c r="C121" s="2">
        <f t="shared" si="47"/>
        <v>161093172.53854534</v>
      </c>
      <c r="D121" s="15">
        <v>144774650.04020178</v>
      </c>
      <c r="E121" s="2">
        <f t="shared" ref="E121:G122" si="51">E21</f>
        <v>11066089.166971136</v>
      </c>
      <c r="F121" s="2">
        <f t="shared" si="51"/>
        <v>11478839.744073372</v>
      </c>
      <c r="G121" s="2">
        <f t="shared" si="51"/>
        <v>11900480.801696662</v>
      </c>
      <c r="H121" s="2">
        <f t="shared" ref="H121:Q121" si="52">H21*H$4</f>
        <v>12567859.710309217</v>
      </c>
      <c r="I121" s="2">
        <f t="shared" si="52"/>
        <v>13247077.18361301</v>
      </c>
      <c r="J121" s="2">
        <f t="shared" si="52"/>
        <v>13963001.989011886</v>
      </c>
      <c r="K121" s="2">
        <f t="shared" si="52"/>
        <v>14717618.695811663</v>
      </c>
      <c r="L121" s="2">
        <f t="shared" si="52"/>
        <v>15513017.745424762</v>
      </c>
      <c r="M121" s="2">
        <f t="shared" si="52"/>
        <v>16351403.036939116</v>
      </c>
      <c r="N121" s="2">
        <f t="shared" si="52"/>
        <v>17235098.468180362</v>
      </c>
      <c r="O121" s="2">
        <f t="shared" si="52"/>
        <v>18166552.086762216</v>
      </c>
      <c r="P121" s="2">
        <f t="shared" si="52"/>
        <v>19148345.084314279</v>
      </c>
      <c r="Q121" s="2">
        <f t="shared" si="52"/>
        <v>20183198.538178831</v>
      </c>
    </row>
    <row r="122" spans="1:17" hidden="1" x14ac:dyDescent="0.25">
      <c r="A122" s="4" t="s">
        <v>15</v>
      </c>
      <c r="B122" s="2">
        <f t="shared" si="45"/>
        <v>0</v>
      </c>
      <c r="C122" s="2">
        <f t="shared" si="47"/>
        <v>34337858</v>
      </c>
      <c r="D122" s="15">
        <v>34337858</v>
      </c>
      <c r="E122" s="2">
        <f t="shared" si="51"/>
        <v>3199555</v>
      </c>
      <c r="F122" s="2">
        <f t="shared" si="51"/>
        <v>4210023</v>
      </c>
      <c r="G122" s="2">
        <f t="shared" si="51"/>
        <v>4569194</v>
      </c>
      <c r="H122" s="2">
        <f t="shared" ref="H122:Q122" si="53">H22</f>
        <v>3551875</v>
      </c>
      <c r="I122" s="2">
        <f t="shared" si="53"/>
        <v>3255336</v>
      </c>
      <c r="J122" s="2">
        <f t="shared" si="53"/>
        <v>3176477</v>
      </c>
      <c r="K122" s="2">
        <f t="shared" si="53"/>
        <v>3103654</v>
      </c>
      <c r="L122" s="2">
        <f t="shared" si="53"/>
        <v>3209743</v>
      </c>
      <c r="M122" s="2">
        <f t="shared" si="53"/>
        <v>3255110</v>
      </c>
      <c r="N122" s="2">
        <f t="shared" si="53"/>
        <v>3408646</v>
      </c>
      <c r="O122" s="2">
        <f t="shared" si="53"/>
        <v>3594917</v>
      </c>
      <c r="P122" s="2">
        <f t="shared" si="53"/>
        <v>3795711</v>
      </c>
      <c r="Q122" s="2">
        <f t="shared" si="53"/>
        <v>3986389</v>
      </c>
    </row>
    <row r="123" spans="1:17" hidden="1" x14ac:dyDescent="0.25">
      <c r="A123" s="4" t="s">
        <v>36</v>
      </c>
      <c r="B123" s="2">
        <f t="shared" si="45"/>
        <v>19779372.2508948</v>
      </c>
      <c r="C123" s="2">
        <f t="shared" si="47"/>
        <v>31044373.292410627</v>
      </c>
      <c r="D123" s="15">
        <v>11265001.041515825</v>
      </c>
      <c r="E123" s="2">
        <f t="shared" ref="E123:Q123" si="54">E37</f>
        <v>1098957</v>
      </c>
      <c r="F123" s="2">
        <f t="shared" si="54"/>
        <v>1102583.5581</v>
      </c>
      <c r="G123" s="2">
        <f t="shared" si="54"/>
        <v>1106222.0838417301</v>
      </c>
      <c r="H123" s="2">
        <f t="shared" si="54"/>
        <v>3058614.8810328487</v>
      </c>
      <c r="I123" s="2">
        <f t="shared" si="54"/>
        <v>3068708.3101402572</v>
      </c>
      <c r="J123" s="2">
        <f t="shared" si="54"/>
        <v>3078835.04756372</v>
      </c>
      <c r="K123" s="2">
        <f t="shared" si="54"/>
        <v>3088995.2032206808</v>
      </c>
      <c r="L123" s="2">
        <f t="shared" si="54"/>
        <v>3099188.8873913097</v>
      </c>
      <c r="M123" s="2">
        <f t="shared" si="54"/>
        <v>3109416.2107197009</v>
      </c>
      <c r="N123" s="2">
        <f t="shared" si="54"/>
        <v>3119677.2842150768</v>
      </c>
      <c r="O123" s="2">
        <f t="shared" si="54"/>
        <v>3129972.2192529864</v>
      </c>
      <c r="P123" s="2">
        <f t="shared" si="54"/>
        <v>3140301.1275765216</v>
      </c>
      <c r="Q123" s="2">
        <f t="shared" si="54"/>
        <v>3150664.1212975248</v>
      </c>
    </row>
    <row r="124" spans="1:17" hidden="1" x14ac:dyDescent="0.25">
      <c r="A124" s="32" t="s">
        <v>38</v>
      </c>
      <c r="B124" s="2">
        <f t="shared" si="45"/>
        <v>0</v>
      </c>
      <c r="C124" s="2">
        <f t="shared" si="47"/>
        <v>6320157.9787921244</v>
      </c>
      <c r="D124" s="15">
        <v>6320157.9787921244</v>
      </c>
      <c r="E124" s="2">
        <f t="shared" ref="E124:Q124" si="55">E38</f>
        <v>616562.9125378984</v>
      </c>
      <c r="F124" s="2">
        <f t="shared" si="55"/>
        <v>618597.5701492735</v>
      </c>
      <c r="G124" s="2">
        <f t="shared" si="55"/>
        <v>620638.94213076623</v>
      </c>
      <c r="H124" s="2">
        <f t="shared" si="55"/>
        <v>622687.05063979782</v>
      </c>
      <c r="I124" s="2">
        <f t="shared" si="55"/>
        <v>624741.91790690913</v>
      </c>
      <c r="J124" s="2">
        <f t="shared" si="55"/>
        <v>626803.56623600191</v>
      </c>
      <c r="K124" s="2">
        <f t="shared" si="55"/>
        <v>628872.01800458087</v>
      </c>
      <c r="L124" s="2">
        <f t="shared" si="55"/>
        <v>630947.29566399613</v>
      </c>
      <c r="M124" s="2">
        <f t="shared" si="55"/>
        <v>633029.42173968733</v>
      </c>
      <c r="N124" s="2">
        <f t="shared" si="55"/>
        <v>635118.41883142828</v>
      </c>
      <c r="O124" s="2">
        <f t="shared" si="55"/>
        <v>637214.30961357208</v>
      </c>
      <c r="P124" s="2">
        <f t="shared" si="55"/>
        <v>639317.11683529697</v>
      </c>
      <c r="Q124" s="2">
        <f t="shared" si="55"/>
        <v>641426.86332085344</v>
      </c>
    </row>
    <row r="125" spans="1:17" hidden="1" x14ac:dyDescent="0.25">
      <c r="A125" s="32" t="s">
        <v>39</v>
      </c>
      <c r="B125" s="2">
        <f t="shared" si="45"/>
        <v>19779372.2508948</v>
      </c>
      <c r="C125" s="2">
        <f t="shared" si="47"/>
        <v>24724215.3136185</v>
      </c>
      <c r="D125" s="15">
        <v>4944843.0627237</v>
      </c>
      <c r="E125" s="2">
        <f t="shared" ref="E125:Q125" si="56">E40</f>
        <v>482394.0874621016</v>
      </c>
      <c r="F125" s="2">
        <f t="shared" si="56"/>
        <v>483985.98795072653</v>
      </c>
      <c r="G125" s="2">
        <f t="shared" si="56"/>
        <v>485583.14171096392</v>
      </c>
      <c r="H125" s="2">
        <f t="shared" si="56"/>
        <v>2435927.8303930508</v>
      </c>
      <c r="I125" s="2">
        <f t="shared" si="56"/>
        <v>2443966.392233348</v>
      </c>
      <c r="J125" s="2">
        <f t="shared" si="56"/>
        <v>2452031.4813277181</v>
      </c>
      <c r="K125" s="2">
        <f t="shared" si="56"/>
        <v>2460123.1852161</v>
      </c>
      <c r="L125" s="2">
        <f t="shared" si="56"/>
        <v>2468241.5917273136</v>
      </c>
      <c r="M125" s="2">
        <f t="shared" si="56"/>
        <v>2476386.7889800137</v>
      </c>
      <c r="N125" s="2">
        <f t="shared" si="56"/>
        <v>2484558.8653836483</v>
      </c>
      <c r="O125" s="2">
        <f t="shared" si="56"/>
        <v>2492757.9096394144</v>
      </c>
      <c r="P125" s="2">
        <f t="shared" si="56"/>
        <v>2500984.0107412245</v>
      </c>
      <c r="Q125" s="2">
        <f t="shared" si="56"/>
        <v>2509237.2579766712</v>
      </c>
    </row>
    <row r="126" spans="1:17" hidden="1" x14ac:dyDescent="0.25">
      <c r="A126" s="4" t="s">
        <v>45</v>
      </c>
      <c r="B126" s="2">
        <f t="shared" si="45"/>
        <v>0</v>
      </c>
      <c r="C126" s="2">
        <f t="shared" si="47"/>
        <v>965526.95848417562</v>
      </c>
      <c r="D126" s="15">
        <v>965526.95848417562</v>
      </c>
      <c r="E126" s="2">
        <f t="shared" ref="E126:Q126" si="57">E42</f>
        <v>988153</v>
      </c>
      <c r="F126" s="2">
        <f t="shared" si="57"/>
        <v>788375.44189999998</v>
      </c>
      <c r="G126" s="2">
        <f t="shared" si="57"/>
        <v>141591.91615826986</v>
      </c>
      <c r="H126" s="2">
        <f t="shared" si="57"/>
        <v>95127.383281592047</v>
      </c>
      <c r="I126" s="2">
        <f t="shared" si="57"/>
        <v>95441.803646421293</v>
      </c>
      <c r="J126" s="2">
        <f t="shared" si="57"/>
        <v>95756.137498454424</v>
      </c>
      <c r="K126" s="2">
        <f t="shared" si="57"/>
        <v>96072.344952199142</v>
      </c>
      <c r="L126" s="2">
        <f t="shared" si="57"/>
        <v>96389.385990541195</v>
      </c>
      <c r="M126" s="2">
        <f t="shared" si="57"/>
        <v>96707.22046430991</v>
      </c>
      <c r="N126" s="2">
        <f t="shared" si="57"/>
        <v>97026.808091842104</v>
      </c>
      <c r="O126" s="2">
        <f t="shared" si="57"/>
        <v>97347.108458545059</v>
      </c>
      <c r="P126" s="2">
        <f t="shared" si="57"/>
        <v>97668.081016458105</v>
      </c>
      <c r="Q126" s="2">
        <f t="shared" si="57"/>
        <v>97990.685083812336</v>
      </c>
    </row>
    <row r="127" spans="1:17" hidden="1" x14ac:dyDescent="0.25">
      <c r="B127" s="34" t="s">
        <v>88</v>
      </c>
      <c r="C127" s="34" t="s">
        <v>88</v>
      </c>
      <c r="D127" s="34" t="s">
        <v>88</v>
      </c>
      <c r="E127" s="34" t="s">
        <v>88</v>
      </c>
      <c r="F127" s="34" t="s">
        <v>88</v>
      </c>
      <c r="G127" s="34" t="s">
        <v>88</v>
      </c>
      <c r="H127" s="34" t="s">
        <v>88</v>
      </c>
      <c r="I127" s="34" t="s">
        <v>88</v>
      </c>
      <c r="J127" s="34" t="s">
        <v>88</v>
      </c>
      <c r="K127" s="34" t="s">
        <v>88</v>
      </c>
      <c r="L127" s="34" t="s">
        <v>88</v>
      </c>
      <c r="M127" s="34" t="s">
        <v>88</v>
      </c>
      <c r="N127" s="34" t="s">
        <v>88</v>
      </c>
      <c r="O127" s="34" t="s">
        <v>88</v>
      </c>
      <c r="P127" s="34" t="s">
        <v>88</v>
      </c>
      <c r="Q127" s="34" t="s">
        <v>88</v>
      </c>
    </row>
    <row r="128" spans="1:17" hidden="1" x14ac:dyDescent="0.25">
      <c r="A128" s="4" t="s">
        <v>89</v>
      </c>
      <c r="B128" s="2"/>
      <c r="C128" s="2">
        <f t="shared" si="47"/>
        <v>421759436.65376228</v>
      </c>
      <c r="D128" s="15">
        <v>474757808</v>
      </c>
      <c r="E128" s="2">
        <f>E119+E122+E123+E126</f>
        <v>38091134</v>
      </c>
      <c r="F128" s="2">
        <f t="shared" ref="F128:Q128" si="58">F119+F122+F123+F126</f>
        <v>40051109</v>
      </c>
      <c r="G128" s="2">
        <f t="shared" si="58"/>
        <v>41014192</v>
      </c>
      <c r="H128" s="2">
        <f t="shared" si="58"/>
        <v>34433447.334232487</v>
      </c>
      <c r="I128" s="2">
        <f t="shared" si="58"/>
        <v>35645839.171261482</v>
      </c>
      <c r="J128" s="2">
        <f t="shared" si="58"/>
        <v>37156929.751106314</v>
      </c>
      <c r="K128" s="2">
        <f t="shared" si="58"/>
        <v>38759455.598185137</v>
      </c>
      <c r="L128" s="2">
        <f t="shared" si="58"/>
        <v>40630903.817394659</v>
      </c>
      <c r="M128" s="2">
        <f t="shared" si="58"/>
        <v>42536502.829766013</v>
      </c>
      <c r="N128" s="2">
        <f t="shared" si="58"/>
        <v>44650271.803678565</v>
      </c>
      <c r="O128" s="2">
        <f t="shared" si="58"/>
        <v>46902176.81311217</v>
      </c>
      <c r="P128" s="2">
        <f t="shared" si="58"/>
        <v>49279700.68115551</v>
      </c>
      <c r="Q128" s="2">
        <f t="shared" si="58"/>
        <v>51764208.853869908</v>
      </c>
    </row>
    <row r="129" spans="1:17" hidden="1" x14ac:dyDescent="0.25">
      <c r="A129" s="32" t="s">
        <v>38</v>
      </c>
      <c r="B129" s="2"/>
      <c r="C129" s="2">
        <f t="shared" si="47"/>
        <v>219328691.17407644</v>
      </c>
      <c r="D129" s="15">
        <v>308424957.26955253</v>
      </c>
      <c r="E129" s="2">
        <f>E120+E124+9/17*(E$122+E$126)</f>
        <v>24571964.627919704</v>
      </c>
      <c r="F129" s="2">
        <f t="shared" ref="F129:Q129" si="59">F120+F124+9/17*(F$122+F$126)</f>
        <v>25736095.765905313</v>
      </c>
      <c r="G129" s="2">
        <f t="shared" si="59"/>
        <v>26411287.625459071</v>
      </c>
      <c r="H129" s="2">
        <f t="shared" si="59"/>
        <v>17713423.377868298</v>
      </c>
      <c r="I129" s="2">
        <f t="shared" si="59"/>
        <v>18377958.981934447</v>
      </c>
      <c r="J129" s="2">
        <f t="shared" si="59"/>
        <v>19202021.863120381</v>
      </c>
      <c r="K129" s="2">
        <f t="shared" si="59"/>
        <v>20075960.14306223</v>
      </c>
      <c r="L129" s="2">
        <f t="shared" si="59"/>
        <v>21093817.47507057</v>
      </c>
      <c r="M129" s="2">
        <f t="shared" si="59"/>
        <v>22131387.25304015</v>
      </c>
      <c r="N129" s="2">
        <f t="shared" si="59"/>
        <v>23280886.089836042</v>
      </c>
      <c r="O129" s="2">
        <f t="shared" si="59"/>
        <v>24505330.765671223</v>
      </c>
      <c r="P129" s="2">
        <f t="shared" si="59"/>
        <v>25798193.195033435</v>
      </c>
      <c r="Q129" s="2">
        <f t="shared" si="59"/>
        <v>27149712.029439673</v>
      </c>
    </row>
    <row r="130" spans="1:17" hidden="1" x14ac:dyDescent="0.25">
      <c r="A130" s="32" t="s">
        <v>39</v>
      </c>
      <c r="B130" s="2"/>
      <c r="C130" s="2">
        <f t="shared" si="47"/>
        <v>202430745.47968578</v>
      </c>
      <c r="D130" s="15">
        <v>166332850.73044744</v>
      </c>
      <c r="E130" s="2">
        <f>E121+E125+8/17*(E$122+E$126)</f>
        <v>13519169.372080296</v>
      </c>
      <c r="F130" s="2">
        <f t="shared" ref="F130:Q130" si="60">F121+F125+8/17*(F$122+F$126)</f>
        <v>14315013.234094687</v>
      </c>
      <c r="G130" s="2">
        <f t="shared" si="60"/>
        <v>14602904.374540929</v>
      </c>
      <c r="H130" s="2">
        <f t="shared" si="60"/>
        <v>16720023.956364194</v>
      </c>
      <c r="I130" s="2">
        <f t="shared" si="60"/>
        <v>17267880.189327028</v>
      </c>
      <c r="J130" s="2">
        <f t="shared" si="60"/>
        <v>17954907.887985934</v>
      </c>
      <c r="K130" s="2">
        <f t="shared" si="60"/>
        <v>18683495.455122914</v>
      </c>
      <c r="L130" s="2">
        <f t="shared" si="60"/>
        <v>19537086.342324093</v>
      </c>
      <c r="M130" s="2">
        <f t="shared" si="60"/>
        <v>20405115.576725863</v>
      </c>
      <c r="N130" s="2">
        <f t="shared" si="60"/>
        <v>21369385.713842522</v>
      </c>
      <c r="O130" s="2">
        <f t="shared" si="60"/>
        <v>22396846.047440946</v>
      </c>
      <c r="P130" s="2">
        <f t="shared" si="60"/>
        <v>23481507.486122075</v>
      </c>
      <c r="Q130" s="2">
        <f t="shared" si="60"/>
        <v>24614496.824430235</v>
      </c>
    </row>
    <row r="131" spans="1:17" hidden="1" x14ac:dyDescent="0.25">
      <c r="A131" s="3"/>
      <c r="B131" s="2"/>
      <c r="C131" s="2"/>
      <c r="D131" s="15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idden="1" x14ac:dyDescent="0.25">
      <c r="A132" s="3" t="s">
        <v>30</v>
      </c>
      <c r="B132" s="2">
        <f t="shared" si="45"/>
        <v>-4272970.7728083096</v>
      </c>
      <c r="C132" s="2">
        <f t="shared" si="47"/>
        <v>16579350.22719169</v>
      </c>
      <c r="D132" s="15">
        <v>20852321</v>
      </c>
      <c r="E132" s="2">
        <f t="shared" ref="E132:Q132" si="61">E58</f>
        <v>1753099</v>
      </c>
      <c r="F132" s="2">
        <f t="shared" si="61"/>
        <v>1968360</v>
      </c>
      <c r="G132" s="2">
        <f t="shared" si="61"/>
        <v>1130613</v>
      </c>
      <c r="H132" s="2">
        <f t="shared" si="61"/>
        <v>1289561</v>
      </c>
      <c r="I132" s="2">
        <f t="shared" si="61"/>
        <v>1361809.5916266628</v>
      </c>
      <c r="J132" s="2">
        <f t="shared" si="61"/>
        <v>1426561.7090000077</v>
      </c>
      <c r="K132" s="2">
        <f t="shared" si="61"/>
        <v>1510389.3558350157</v>
      </c>
      <c r="L132" s="2">
        <f t="shared" si="61"/>
        <v>1595415.2868475406</v>
      </c>
      <c r="M132" s="2">
        <f t="shared" si="61"/>
        <v>1697498.6384797082</v>
      </c>
      <c r="N132" s="2">
        <f t="shared" si="61"/>
        <v>1850113.5945996055</v>
      </c>
      <c r="O132" s="2">
        <f t="shared" si="61"/>
        <v>1966035.6590338438</v>
      </c>
      <c r="P132" s="2">
        <f t="shared" si="61"/>
        <v>1879987.6495155268</v>
      </c>
      <c r="Q132" s="2">
        <f t="shared" si="61"/>
        <v>2001977.7422537804</v>
      </c>
    </row>
    <row r="133" spans="1:17" hidden="1" x14ac:dyDescent="0.25">
      <c r="A133" s="3" t="s">
        <v>33</v>
      </c>
      <c r="B133" s="2">
        <f t="shared" si="45"/>
        <v>-1572864.2409943268</v>
      </c>
      <c r="C133" s="2">
        <f t="shared" si="47"/>
        <v>5111978.7590056732</v>
      </c>
      <c r="D133" s="15">
        <v>6684843</v>
      </c>
      <c r="E133" s="2">
        <f t="shared" ref="E133:Q133" si="62">E63</f>
        <v>617074</v>
      </c>
      <c r="F133" s="2">
        <f t="shared" si="62"/>
        <v>679634</v>
      </c>
      <c r="G133" s="2">
        <f t="shared" si="62"/>
        <v>358565</v>
      </c>
      <c r="H133" s="2">
        <f t="shared" si="62"/>
        <v>406302</v>
      </c>
      <c r="I133" s="2">
        <f t="shared" si="62"/>
        <v>431696.23231857375</v>
      </c>
      <c r="J133" s="2">
        <f t="shared" si="62"/>
        <v>458676.63484154362</v>
      </c>
      <c r="K133" s="2">
        <f t="shared" si="62"/>
        <v>487344.56162115338</v>
      </c>
      <c r="L133" s="2">
        <f t="shared" si="62"/>
        <v>517803.09414436779</v>
      </c>
      <c r="M133" s="2">
        <f t="shared" si="62"/>
        <v>496113.09806699911</v>
      </c>
      <c r="N133" s="2">
        <f t="shared" si="62"/>
        <v>530541.8859910036</v>
      </c>
      <c r="O133" s="2">
        <f t="shared" si="62"/>
        <v>560545.48270568228</v>
      </c>
      <c r="P133" s="2">
        <f t="shared" si="62"/>
        <v>593648.49813057866</v>
      </c>
      <c r="Q133" s="2">
        <f t="shared" si="62"/>
        <v>629307.27118577191</v>
      </c>
    </row>
    <row r="134" spans="1:17" hidden="1" x14ac:dyDescent="0.25">
      <c r="B134" s="34" t="s">
        <v>88</v>
      </c>
      <c r="C134" s="34" t="s">
        <v>88</v>
      </c>
      <c r="D134" s="34" t="s">
        <v>88</v>
      </c>
      <c r="E134" s="34" t="s">
        <v>88</v>
      </c>
      <c r="F134" s="34" t="s">
        <v>88</v>
      </c>
      <c r="G134" s="34" t="s">
        <v>88</v>
      </c>
      <c r="H134" s="34" t="s">
        <v>88</v>
      </c>
      <c r="I134" s="34" t="s">
        <v>88</v>
      </c>
      <c r="J134" s="34" t="s">
        <v>88</v>
      </c>
      <c r="K134" s="34" t="s">
        <v>88</v>
      </c>
      <c r="L134" s="34" t="s">
        <v>88</v>
      </c>
      <c r="M134" s="34" t="s">
        <v>88</v>
      </c>
      <c r="N134" s="34" t="s">
        <v>88</v>
      </c>
      <c r="O134" s="34" t="s">
        <v>88</v>
      </c>
      <c r="P134" s="34" t="s">
        <v>88</v>
      </c>
      <c r="Q134" s="34" t="s">
        <v>88</v>
      </c>
    </row>
    <row r="135" spans="1:17" hidden="1" x14ac:dyDescent="0.25">
      <c r="A135" s="4" t="s">
        <v>60</v>
      </c>
      <c r="B135" s="2"/>
      <c r="C135" s="2">
        <f t="shared" si="47"/>
        <v>21691328.986197364</v>
      </c>
      <c r="D135" s="15">
        <v>27537164</v>
      </c>
      <c r="E135" s="2">
        <f>SUM(E132:E133)</f>
        <v>2370173</v>
      </c>
      <c r="F135" s="2">
        <f t="shared" ref="F135:Q135" si="63">SUM(F132:F133)</f>
        <v>2647994</v>
      </c>
      <c r="G135" s="2">
        <f t="shared" si="63"/>
        <v>1489178</v>
      </c>
      <c r="H135" s="2">
        <f t="shared" si="63"/>
        <v>1695863</v>
      </c>
      <c r="I135" s="2">
        <f t="shared" si="63"/>
        <v>1793505.8239452364</v>
      </c>
      <c r="J135" s="2">
        <f t="shared" si="63"/>
        <v>1885238.3438415513</v>
      </c>
      <c r="K135" s="2">
        <f t="shared" si="63"/>
        <v>1997733.9174561691</v>
      </c>
      <c r="L135" s="2">
        <f t="shared" si="63"/>
        <v>2113218.3809919083</v>
      </c>
      <c r="M135" s="2">
        <f t="shared" si="63"/>
        <v>2193611.7365467073</v>
      </c>
      <c r="N135" s="2">
        <f t="shared" si="63"/>
        <v>2380655.4805906089</v>
      </c>
      <c r="O135" s="2">
        <f t="shared" si="63"/>
        <v>2526581.1417395258</v>
      </c>
      <c r="P135" s="2">
        <f t="shared" si="63"/>
        <v>2473636.1476461054</v>
      </c>
      <c r="Q135" s="2">
        <f t="shared" si="63"/>
        <v>2631285.0134395524</v>
      </c>
    </row>
    <row r="136" spans="1:17" hidden="1" x14ac:dyDescent="0.25">
      <c r="A136" s="32" t="s">
        <v>38</v>
      </c>
      <c r="B136" s="2"/>
      <c r="C136" s="2">
        <f t="shared" si="47"/>
        <v>11483644.757398605</v>
      </c>
      <c r="D136" s="15">
        <v>14578498.588235294</v>
      </c>
      <c r="E136" s="2">
        <f>9/17*E$135</f>
        <v>1254797.4705882354</v>
      </c>
      <c r="F136" s="2">
        <f t="shared" ref="F136:Q136" si="64">9/17*F$135</f>
        <v>1401879.1764705882</v>
      </c>
      <c r="G136" s="2">
        <f t="shared" si="64"/>
        <v>788388.3529411765</v>
      </c>
      <c r="H136" s="2">
        <f t="shared" si="64"/>
        <v>897809.82352941181</v>
      </c>
      <c r="I136" s="2">
        <f t="shared" si="64"/>
        <v>949503.08326512517</v>
      </c>
      <c r="J136" s="2">
        <f t="shared" si="64"/>
        <v>998067.35850435076</v>
      </c>
      <c r="K136" s="2">
        <f t="shared" si="64"/>
        <v>1057623.838653266</v>
      </c>
      <c r="L136" s="2">
        <f t="shared" si="64"/>
        <v>1118762.6722898339</v>
      </c>
      <c r="M136" s="2">
        <f t="shared" si="64"/>
        <v>1161323.8605247275</v>
      </c>
      <c r="N136" s="2">
        <f t="shared" si="64"/>
        <v>1260347.0191362046</v>
      </c>
      <c r="O136" s="2">
        <f t="shared" si="64"/>
        <v>1337601.7809209256</v>
      </c>
      <c r="P136" s="2">
        <f t="shared" si="64"/>
        <v>1309572.0781655852</v>
      </c>
      <c r="Q136" s="2">
        <f t="shared" si="64"/>
        <v>1393033.2424091748</v>
      </c>
    </row>
    <row r="137" spans="1:17" hidden="1" x14ac:dyDescent="0.25">
      <c r="A137" s="32" t="s">
        <v>39</v>
      </c>
      <c r="B137" s="2"/>
      <c r="C137" s="2">
        <f t="shared" si="47"/>
        <v>10207684.22879876</v>
      </c>
      <c r="D137" s="15">
        <v>6860469.9238754334</v>
      </c>
      <c r="E137" s="2">
        <f>8/17*E$135</f>
        <v>1115375.5294117646</v>
      </c>
      <c r="F137" s="2">
        <f t="shared" ref="F137:Q137" si="65">8/17*F$135</f>
        <v>1246114.8235294118</v>
      </c>
      <c r="G137" s="2">
        <f t="shared" si="65"/>
        <v>700789.6470588235</v>
      </c>
      <c r="H137" s="2">
        <f t="shared" si="65"/>
        <v>798053.17647058819</v>
      </c>
      <c r="I137" s="2">
        <f t="shared" si="65"/>
        <v>844002.74068011122</v>
      </c>
      <c r="J137" s="2">
        <f t="shared" si="65"/>
        <v>887170.98533720057</v>
      </c>
      <c r="K137" s="2">
        <f t="shared" si="65"/>
        <v>940110.07880290307</v>
      </c>
      <c r="L137" s="2">
        <f t="shared" si="65"/>
        <v>994455.70870207448</v>
      </c>
      <c r="M137" s="2">
        <f t="shared" si="65"/>
        <v>1032287.87602198</v>
      </c>
      <c r="N137" s="2">
        <f t="shared" si="65"/>
        <v>1120308.4614544043</v>
      </c>
      <c r="O137" s="2">
        <f t="shared" si="65"/>
        <v>1188979.3608186003</v>
      </c>
      <c r="P137" s="2">
        <f t="shared" si="65"/>
        <v>1164064.0694805202</v>
      </c>
      <c r="Q137" s="2">
        <f t="shared" si="65"/>
        <v>1238251.7710303776</v>
      </c>
    </row>
    <row r="138" spans="1:17" hidden="1" x14ac:dyDescent="0.25">
      <c r="D138" s="15"/>
      <c r="E138" s="2"/>
      <c r="F138" s="2"/>
      <c r="G138" s="2"/>
      <c r="H138" s="2"/>
      <c r="I138" s="2"/>
      <c r="J138" s="2"/>
      <c r="K138" s="2"/>
    </row>
    <row r="139" spans="1:17" hidden="1" x14ac:dyDescent="0.25">
      <c r="A139" s="7" t="s">
        <v>46</v>
      </c>
      <c r="B139" s="2">
        <f>C139-D139</f>
        <v>-11100000</v>
      </c>
      <c r="C139" s="2">
        <f t="shared" ref="C139:C141" si="66">SUM(H139:Q139)</f>
        <v>405431551</v>
      </c>
      <c r="D139" s="15">
        <v>416531551</v>
      </c>
      <c r="E139" s="2">
        <f t="shared" ref="E139:Q139" si="67">SUM(E143,E145:E149)</f>
        <v>30429272</v>
      </c>
      <c r="F139" s="2">
        <f t="shared" si="67"/>
        <v>32625431</v>
      </c>
      <c r="G139" s="2">
        <f t="shared" si="67"/>
        <v>43633367</v>
      </c>
      <c r="H139" s="2">
        <f t="shared" si="67"/>
        <v>38910776</v>
      </c>
      <c r="I139" s="2">
        <f t="shared" si="67"/>
        <v>45477090</v>
      </c>
      <c r="J139" s="2">
        <f t="shared" si="67"/>
        <v>41830288</v>
      </c>
      <c r="K139" s="2">
        <f t="shared" si="67"/>
        <v>38978464</v>
      </c>
      <c r="L139" s="2">
        <f t="shared" si="67"/>
        <v>44872696</v>
      </c>
      <c r="M139" s="2">
        <f t="shared" si="67"/>
        <v>39005883</v>
      </c>
      <c r="N139" s="2">
        <f t="shared" si="67"/>
        <v>37474339</v>
      </c>
      <c r="O139" s="2">
        <f t="shared" si="67"/>
        <v>38177990</v>
      </c>
      <c r="P139" s="2">
        <f t="shared" si="67"/>
        <v>40703119</v>
      </c>
      <c r="Q139" s="2">
        <f t="shared" si="67"/>
        <v>40000906</v>
      </c>
    </row>
    <row r="140" spans="1:17" hidden="1" x14ac:dyDescent="0.25">
      <c r="A140" s="3" t="s">
        <v>38</v>
      </c>
      <c r="C140" s="2">
        <f t="shared" si="66"/>
        <v>210684516.64705884</v>
      </c>
      <c r="D140" s="15">
        <v>216560987.2352941</v>
      </c>
      <c r="E140" s="2">
        <f t="shared" ref="E140:Q140" si="68">E146+E147+9/17*(E139-SUM(E145:E147))</f>
        <v>16260595.764705883</v>
      </c>
      <c r="F140" s="2">
        <f t="shared" si="68"/>
        <v>17423337.352941178</v>
      </c>
      <c r="G140" s="2">
        <f t="shared" si="68"/>
        <v>24724258.294117648</v>
      </c>
      <c r="H140" s="2">
        <f t="shared" si="68"/>
        <v>20750829.647058822</v>
      </c>
      <c r="I140" s="2">
        <f t="shared" si="68"/>
        <v>20521584.588235293</v>
      </c>
      <c r="J140" s="2">
        <f t="shared" si="68"/>
        <v>21290747.294117648</v>
      </c>
      <c r="K140" s="2">
        <f t="shared" si="68"/>
        <v>20787063.05882353</v>
      </c>
      <c r="L140" s="2">
        <f t="shared" si="68"/>
        <v>23907225.411764707</v>
      </c>
      <c r="M140" s="2">
        <f t="shared" si="68"/>
        <v>20650173.352941178</v>
      </c>
      <c r="N140" s="2">
        <f t="shared" si="68"/>
        <v>19839355.94117647</v>
      </c>
      <c r="O140" s="2">
        <f t="shared" si="68"/>
        <v>20211877.05882353</v>
      </c>
      <c r="P140" s="2">
        <f t="shared" si="68"/>
        <v>21548710.05882353</v>
      </c>
      <c r="Q140" s="2">
        <f t="shared" si="68"/>
        <v>21176950.235294119</v>
      </c>
    </row>
    <row r="141" spans="1:17" hidden="1" x14ac:dyDescent="0.25">
      <c r="A141" s="3" t="s">
        <v>39</v>
      </c>
      <c r="C141" s="2">
        <f t="shared" si="66"/>
        <v>194747034.35294116</v>
      </c>
      <c r="D141" s="15">
        <v>199970563.7647059</v>
      </c>
      <c r="E141" s="2">
        <f>E139-E140</f>
        <v>14168676.235294117</v>
      </c>
      <c r="F141" s="2">
        <f t="shared" ref="F141:Q141" si="69">F139-F140</f>
        <v>15202093.647058822</v>
      </c>
      <c r="G141" s="2">
        <f t="shared" si="69"/>
        <v>18909108.705882352</v>
      </c>
      <c r="H141" s="2">
        <f t="shared" si="69"/>
        <v>18159946.352941178</v>
      </c>
      <c r="I141" s="2">
        <f t="shared" si="69"/>
        <v>24955505.411764707</v>
      </c>
      <c r="J141" s="2">
        <f t="shared" si="69"/>
        <v>20539540.705882352</v>
      </c>
      <c r="K141" s="2">
        <f t="shared" si="69"/>
        <v>18191400.94117647</v>
      </c>
      <c r="L141" s="2">
        <f t="shared" si="69"/>
        <v>20965470.588235293</v>
      </c>
      <c r="M141" s="2">
        <f t="shared" si="69"/>
        <v>18355709.647058822</v>
      </c>
      <c r="N141" s="2">
        <f t="shared" si="69"/>
        <v>17634983.05882353</v>
      </c>
      <c r="O141" s="2">
        <f t="shared" si="69"/>
        <v>17966112.94117647</v>
      </c>
      <c r="P141" s="2">
        <f t="shared" si="69"/>
        <v>19154408.94117647</v>
      </c>
      <c r="Q141" s="2">
        <f t="shared" si="69"/>
        <v>18823955.764705881</v>
      </c>
    </row>
    <row r="142" spans="1:17" hidden="1" x14ac:dyDescent="0.25">
      <c r="D142" s="15"/>
    </row>
    <row r="143" spans="1:17" hidden="1" x14ac:dyDescent="0.25">
      <c r="A143" s="3" t="s">
        <v>86</v>
      </c>
      <c r="C143" s="2">
        <f t="shared" ref="C143:C149" si="70">SUM(H143:Q143)</f>
        <v>379718442</v>
      </c>
      <c r="D143" s="15">
        <v>379718442</v>
      </c>
      <c r="E143" s="2">
        <f t="shared" ref="E143:Q143" si="71">E25</f>
        <v>28377840</v>
      </c>
      <c r="F143" s="2">
        <f t="shared" si="71"/>
        <v>31211380</v>
      </c>
      <c r="G143" s="2">
        <f t="shared" si="71"/>
        <v>33846480</v>
      </c>
      <c r="H143" s="2">
        <f t="shared" si="71"/>
        <v>36522886</v>
      </c>
      <c r="I143" s="2">
        <f t="shared" si="71"/>
        <v>37965449</v>
      </c>
      <c r="J143" s="2">
        <f t="shared" si="71"/>
        <v>39225274</v>
      </c>
      <c r="K143" s="2">
        <f t="shared" si="71"/>
        <v>38417614</v>
      </c>
      <c r="L143" s="2">
        <f t="shared" si="71"/>
        <v>38361989</v>
      </c>
      <c r="M143" s="2">
        <f t="shared" si="71"/>
        <v>36810558</v>
      </c>
      <c r="N143" s="2">
        <f t="shared" si="71"/>
        <v>36573154</v>
      </c>
      <c r="O143" s="2">
        <f t="shared" si="71"/>
        <v>37470770</v>
      </c>
      <c r="P143" s="2">
        <f t="shared" si="71"/>
        <v>38589682</v>
      </c>
      <c r="Q143" s="2">
        <f t="shared" si="71"/>
        <v>39781066</v>
      </c>
    </row>
    <row r="144" spans="1:17" hidden="1" x14ac:dyDescent="0.25">
      <c r="A144" s="3" t="s">
        <v>47</v>
      </c>
      <c r="C144" s="2">
        <f t="shared" si="70"/>
        <v>0</v>
      </c>
      <c r="D144" s="15">
        <v>0</v>
      </c>
    </row>
    <row r="145" spans="1:17" hidden="1" x14ac:dyDescent="0.25">
      <c r="A145" s="5" t="s">
        <v>43</v>
      </c>
      <c r="C145" s="2">
        <f t="shared" si="70"/>
        <v>8900000</v>
      </c>
      <c r="D145" s="15">
        <v>8900000</v>
      </c>
      <c r="E145" s="2">
        <f t="shared" ref="E145:Q145" si="72">E46</f>
        <v>0</v>
      </c>
      <c r="F145" s="2">
        <f t="shared" si="72"/>
        <v>0</v>
      </c>
      <c r="G145" s="2">
        <f t="shared" si="72"/>
        <v>500000</v>
      </c>
      <c r="H145" s="2">
        <f t="shared" si="72"/>
        <v>0</v>
      </c>
      <c r="I145" s="2">
        <f t="shared" si="72"/>
        <v>7000000</v>
      </c>
      <c r="J145" s="2">
        <f t="shared" si="72"/>
        <v>1900000</v>
      </c>
      <c r="K145" s="2">
        <f t="shared" si="72"/>
        <v>0</v>
      </c>
      <c r="L145" s="2">
        <f t="shared" si="72"/>
        <v>0</v>
      </c>
      <c r="M145" s="2">
        <f t="shared" si="72"/>
        <v>0</v>
      </c>
      <c r="N145" s="2">
        <f t="shared" si="72"/>
        <v>0</v>
      </c>
      <c r="O145" s="2">
        <f t="shared" si="72"/>
        <v>0</v>
      </c>
      <c r="P145" s="2">
        <f t="shared" si="72"/>
        <v>0</v>
      </c>
      <c r="Q145" s="2">
        <f t="shared" si="72"/>
        <v>0</v>
      </c>
    </row>
    <row r="146" spans="1:17" hidden="1" x14ac:dyDescent="0.25">
      <c r="A146" s="5" t="s">
        <v>48</v>
      </c>
      <c r="C146" s="2">
        <f t="shared" si="70"/>
        <v>1606603</v>
      </c>
      <c r="D146" s="15">
        <v>1606603</v>
      </c>
      <c r="E146" s="2">
        <f t="shared" ref="E146:Q146" si="73">E47</f>
        <v>320835</v>
      </c>
      <c r="F146" s="2">
        <f t="shared" si="73"/>
        <v>320982</v>
      </c>
      <c r="G146" s="2">
        <f t="shared" si="73"/>
        <v>321001</v>
      </c>
      <c r="H146" s="2">
        <f t="shared" si="73"/>
        <v>320890</v>
      </c>
      <c r="I146" s="2">
        <f t="shared" si="73"/>
        <v>321641</v>
      </c>
      <c r="J146" s="2">
        <f t="shared" si="73"/>
        <v>321264</v>
      </c>
      <c r="K146" s="2">
        <f t="shared" si="73"/>
        <v>321737</v>
      </c>
      <c r="L146" s="2">
        <f t="shared" si="73"/>
        <v>321071</v>
      </c>
      <c r="M146" s="2">
        <f t="shared" si="73"/>
        <v>0</v>
      </c>
      <c r="N146" s="2">
        <f t="shared" si="73"/>
        <v>0</v>
      </c>
      <c r="O146" s="2">
        <f t="shared" si="73"/>
        <v>0</v>
      </c>
      <c r="P146" s="2">
        <f t="shared" si="73"/>
        <v>0</v>
      </c>
      <c r="Q146" s="2">
        <f t="shared" si="73"/>
        <v>0</v>
      </c>
    </row>
    <row r="147" spans="1:17" hidden="1" x14ac:dyDescent="0.25">
      <c r="A147" s="5" t="s">
        <v>44</v>
      </c>
      <c r="C147" s="2">
        <f t="shared" si="70"/>
        <v>0</v>
      </c>
      <c r="D147" s="15">
        <v>0</v>
      </c>
      <c r="E147" s="2">
        <f t="shared" ref="E147:Q147" si="74">E48</f>
        <v>0</v>
      </c>
      <c r="F147" s="2">
        <f t="shared" si="74"/>
        <v>0</v>
      </c>
      <c r="G147" s="2">
        <f t="shared" si="74"/>
        <v>3693010</v>
      </c>
      <c r="H147" s="2">
        <f t="shared" si="74"/>
        <v>0</v>
      </c>
      <c r="I147" s="2">
        <f t="shared" si="74"/>
        <v>0</v>
      </c>
      <c r="J147" s="2">
        <f t="shared" si="74"/>
        <v>0</v>
      </c>
      <c r="K147" s="2">
        <f t="shared" si="74"/>
        <v>0</v>
      </c>
      <c r="L147" s="2">
        <f t="shared" si="74"/>
        <v>0</v>
      </c>
      <c r="M147" s="2">
        <f t="shared" si="74"/>
        <v>0</v>
      </c>
      <c r="N147" s="2">
        <f t="shared" si="74"/>
        <v>0</v>
      </c>
      <c r="O147" s="2">
        <f t="shared" si="74"/>
        <v>0</v>
      </c>
      <c r="P147" s="2">
        <f t="shared" si="74"/>
        <v>0</v>
      </c>
      <c r="Q147" s="2">
        <f t="shared" si="74"/>
        <v>0</v>
      </c>
    </row>
    <row r="148" spans="1:17" hidden="1" x14ac:dyDescent="0.25">
      <c r="A148" s="5" t="s">
        <v>41</v>
      </c>
      <c r="C148" s="2">
        <f t="shared" si="70"/>
        <v>0</v>
      </c>
      <c r="D148" s="15">
        <v>11100000</v>
      </c>
      <c r="E148" s="2">
        <f t="shared" ref="E148:Q148" si="75">E49</f>
        <v>0</v>
      </c>
      <c r="F148" s="2">
        <f t="shared" si="75"/>
        <v>0</v>
      </c>
      <c r="G148" s="2">
        <f t="shared" si="75"/>
        <v>300000</v>
      </c>
      <c r="H148" s="2">
        <f t="shared" si="75"/>
        <v>0</v>
      </c>
      <c r="I148" s="2">
        <f t="shared" si="75"/>
        <v>0</v>
      </c>
      <c r="J148" s="2">
        <f t="shared" si="75"/>
        <v>0</v>
      </c>
      <c r="K148" s="2">
        <f t="shared" si="75"/>
        <v>0</v>
      </c>
      <c r="L148" s="2">
        <f t="shared" si="75"/>
        <v>0</v>
      </c>
      <c r="M148" s="2">
        <f t="shared" si="75"/>
        <v>0</v>
      </c>
      <c r="N148" s="2">
        <f t="shared" si="75"/>
        <v>0</v>
      </c>
      <c r="O148" s="2">
        <f t="shared" si="75"/>
        <v>0</v>
      </c>
      <c r="P148" s="2">
        <f t="shared" si="75"/>
        <v>0</v>
      </c>
      <c r="Q148" s="2">
        <f t="shared" si="75"/>
        <v>0</v>
      </c>
    </row>
    <row r="149" spans="1:17" hidden="1" x14ac:dyDescent="0.25">
      <c r="A149" s="5" t="s">
        <v>42</v>
      </c>
      <c r="C149" s="2">
        <f t="shared" si="70"/>
        <v>15206506</v>
      </c>
      <c r="D149" s="15">
        <v>15206506</v>
      </c>
      <c r="E149" s="2">
        <f t="shared" ref="E149:Q149" si="76">E51</f>
        <v>1730597</v>
      </c>
      <c r="F149" s="2">
        <f t="shared" si="76"/>
        <v>1093069</v>
      </c>
      <c r="G149" s="2">
        <f t="shared" si="76"/>
        <v>4972876</v>
      </c>
      <c r="H149" s="2">
        <f t="shared" si="76"/>
        <v>2067000</v>
      </c>
      <c r="I149" s="2">
        <f t="shared" si="76"/>
        <v>190000</v>
      </c>
      <c r="J149" s="2">
        <f t="shared" si="76"/>
        <v>383750</v>
      </c>
      <c r="K149" s="2">
        <f t="shared" si="76"/>
        <v>239113</v>
      </c>
      <c r="L149" s="2">
        <f t="shared" si="76"/>
        <v>6189636</v>
      </c>
      <c r="M149" s="2">
        <f t="shared" si="76"/>
        <v>2195325</v>
      </c>
      <c r="N149" s="2">
        <f t="shared" si="76"/>
        <v>901185</v>
      </c>
      <c r="O149" s="2">
        <f t="shared" si="76"/>
        <v>707220</v>
      </c>
      <c r="P149" s="2">
        <f t="shared" si="76"/>
        <v>2113437</v>
      </c>
      <c r="Q149" s="2">
        <f t="shared" si="76"/>
        <v>219840</v>
      </c>
    </row>
    <row r="150" spans="1:17" hidden="1" x14ac:dyDescent="0.25">
      <c r="A150" s="5"/>
      <c r="C150" s="2"/>
      <c r="D150" s="15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idden="1" x14ac:dyDescent="0.25">
      <c r="D151" s="20" t="s">
        <v>69</v>
      </c>
    </row>
    <row r="152" spans="1:17" ht="14.4" hidden="1" thickBot="1" x14ac:dyDescent="0.3">
      <c r="A152" s="12" t="s">
        <v>49</v>
      </c>
      <c r="B152" s="22">
        <f>C152-D152</f>
        <v>-47744206.360040389</v>
      </c>
      <c r="C152" s="2">
        <f>SUM(H152:Q152)</f>
        <v>38019214.639959611</v>
      </c>
      <c r="D152" s="15">
        <v>85763421</v>
      </c>
      <c r="E152" s="2">
        <f t="shared" ref="E152:Q154" si="77">E114-E139</f>
        <v>10032035</v>
      </c>
      <c r="F152" s="2">
        <f t="shared" si="77"/>
        <v>10073672</v>
      </c>
      <c r="G152" s="2">
        <f t="shared" si="77"/>
        <v>-1129997</v>
      </c>
      <c r="H152" s="2">
        <f t="shared" si="77"/>
        <v>-2781465.6657675132</v>
      </c>
      <c r="I152" s="2">
        <f t="shared" si="77"/>
        <v>-8037745.0047932789</v>
      </c>
      <c r="J152" s="2">
        <f t="shared" si="77"/>
        <v>-2788119.9050521329</v>
      </c>
      <c r="K152" s="2">
        <f t="shared" si="77"/>
        <v>1778725.5156413019</v>
      </c>
      <c r="L152" s="2">
        <f t="shared" si="77"/>
        <v>-2128573.8016134351</v>
      </c>
      <c r="M152" s="2">
        <f t="shared" si="77"/>
        <v>5724231.5663127229</v>
      </c>
      <c r="N152" s="2">
        <f t="shared" si="77"/>
        <v>9556588.2842691764</v>
      </c>
      <c r="O152" s="2">
        <f t="shared" si="77"/>
        <v>11250767.954851694</v>
      </c>
      <c r="P152" s="2">
        <f t="shared" si="77"/>
        <v>11050217.828801617</v>
      </c>
      <c r="Q152" s="2">
        <f t="shared" si="77"/>
        <v>14394587.867309459</v>
      </c>
    </row>
    <row r="153" spans="1:17" hidden="1" x14ac:dyDescent="0.25">
      <c r="A153" s="3" t="s">
        <v>38</v>
      </c>
      <c r="B153" s="2">
        <f t="shared" ref="B153:B161" si="78">C153-D153</f>
        <v>-86314649.338077486</v>
      </c>
      <c r="C153" s="2">
        <f>SUM(H153:Q153)</f>
        <v>20127819.284416232</v>
      </c>
      <c r="D153" s="15">
        <v>106442468.62249371</v>
      </c>
      <c r="E153" s="2">
        <f t="shared" si="77"/>
        <v>9566166.3338020574</v>
      </c>
      <c r="F153" s="2">
        <f t="shared" si="77"/>
        <v>9714637.5894347243</v>
      </c>
      <c r="G153" s="2">
        <f t="shared" si="77"/>
        <v>2475417.6842826009</v>
      </c>
      <c r="H153" s="2">
        <f t="shared" si="77"/>
        <v>-2139596.4456611127</v>
      </c>
      <c r="I153" s="2">
        <f t="shared" si="77"/>
        <v>-1194122.52303572</v>
      </c>
      <c r="J153" s="2">
        <f t="shared" si="77"/>
        <v>-1090658.0724929161</v>
      </c>
      <c r="K153" s="2">
        <f t="shared" si="77"/>
        <v>346520.922891967</v>
      </c>
      <c r="L153" s="2">
        <f t="shared" si="77"/>
        <v>-1694645.2644043043</v>
      </c>
      <c r="M153" s="2">
        <f t="shared" si="77"/>
        <v>2642537.7606237009</v>
      </c>
      <c r="N153" s="2">
        <f t="shared" si="77"/>
        <v>4701877.1677957773</v>
      </c>
      <c r="O153" s="2">
        <f t="shared" si="77"/>
        <v>5631055.4877686203</v>
      </c>
      <c r="P153" s="2">
        <f t="shared" si="77"/>
        <v>5559055.2143754922</v>
      </c>
      <c r="Q153" s="2">
        <f t="shared" si="77"/>
        <v>7365795.0365547277</v>
      </c>
    </row>
    <row r="154" spans="1:17" hidden="1" x14ac:dyDescent="0.25">
      <c r="A154" s="3" t="s">
        <v>39</v>
      </c>
      <c r="B154" s="2">
        <f t="shared" si="78"/>
        <v>38570442.978037097</v>
      </c>
      <c r="C154" s="2">
        <f>SUM(H154:Q154)</f>
        <v>17891395.35554339</v>
      </c>
      <c r="D154" s="15">
        <v>-20679047.622493707</v>
      </c>
      <c r="E154" s="2">
        <f t="shared" si="77"/>
        <v>465868.66619794443</v>
      </c>
      <c r="F154" s="2">
        <f t="shared" si="77"/>
        <v>359034.4105652757</v>
      </c>
      <c r="G154" s="2">
        <f t="shared" si="77"/>
        <v>-3605414.684282599</v>
      </c>
      <c r="H154" s="2">
        <f t="shared" si="77"/>
        <v>-641869.22010639682</v>
      </c>
      <c r="I154" s="2">
        <f t="shared" si="77"/>
        <v>-6843622.4817575701</v>
      </c>
      <c r="J154" s="2">
        <f t="shared" si="77"/>
        <v>-1697461.8325592168</v>
      </c>
      <c r="K154" s="2">
        <f t="shared" si="77"/>
        <v>1432204.592749346</v>
      </c>
      <c r="L154" s="2">
        <f t="shared" si="77"/>
        <v>-433928.53720912337</v>
      </c>
      <c r="M154" s="2">
        <f t="shared" si="77"/>
        <v>3081693.8056890219</v>
      </c>
      <c r="N154" s="2">
        <f t="shared" si="77"/>
        <v>4854711.1164733954</v>
      </c>
      <c r="O154" s="2">
        <f t="shared" si="77"/>
        <v>5619712.4670830779</v>
      </c>
      <c r="P154" s="2">
        <f t="shared" si="77"/>
        <v>5491162.6144261248</v>
      </c>
      <c r="Q154" s="2">
        <f t="shared" si="77"/>
        <v>7028792.8307547309</v>
      </c>
    </row>
    <row r="155" spans="1:17" hidden="1" x14ac:dyDescent="0.25">
      <c r="B155" s="2"/>
    </row>
    <row r="156" spans="1:17" ht="14.4" hidden="1" thickBot="1" x14ac:dyDescent="0.3">
      <c r="A156" s="3" t="s">
        <v>55</v>
      </c>
      <c r="B156" s="22">
        <f t="shared" si="78"/>
        <v>-21913608.346237734</v>
      </c>
      <c r="C156" s="2">
        <f>SUM(H156:Q156)</f>
        <v>16327885.653762266</v>
      </c>
      <c r="D156" s="15">
        <v>38241494</v>
      </c>
      <c r="E156" s="2">
        <f>SUM(E157:E158)</f>
        <v>5629030</v>
      </c>
      <c r="F156" s="2">
        <f t="shared" ref="F156:Q156" si="79">SUM(F157:F158)</f>
        <v>5861801</v>
      </c>
      <c r="G156" s="2">
        <f t="shared" si="79"/>
        <v>-4684982</v>
      </c>
      <c r="H156" s="2">
        <f t="shared" si="79"/>
        <v>-4477328.6657675076</v>
      </c>
      <c r="I156" s="2">
        <f t="shared" si="79"/>
        <v>-9831250.8287385218</v>
      </c>
      <c r="J156" s="2">
        <f t="shared" si="79"/>
        <v>-4673358.2488936819</v>
      </c>
      <c r="K156" s="2">
        <f t="shared" si="79"/>
        <v>-219008.40181485936</v>
      </c>
      <c r="L156" s="2">
        <f t="shared" si="79"/>
        <v>-4241792.1826053346</v>
      </c>
      <c r="M156" s="2">
        <f t="shared" si="79"/>
        <v>3530619.8297660146</v>
      </c>
      <c r="N156" s="2">
        <f t="shared" si="79"/>
        <v>7175932.8036785647</v>
      </c>
      <c r="O156" s="2">
        <f t="shared" si="79"/>
        <v>8724186.8131121714</v>
      </c>
      <c r="P156" s="2">
        <f t="shared" si="79"/>
        <v>8576581.6811555084</v>
      </c>
      <c r="Q156" s="2">
        <f t="shared" si="79"/>
        <v>11763302.853869908</v>
      </c>
    </row>
    <row r="157" spans="1:17" hidden="1" x14ac:dyDescent="0.25">
      <c r="A157" s="5" t="s">
        <v>51</v>
      </c>
      <c r="B157" s="2">
        <f t="shared" si="78"/>
        <v>-52792980.597132541</v>
      </c>
      <c r="C157" s="2">
        <f>SUM(H157:Q157)</f>
        <v>-12534616.597132541</v>
      </c>
      <c r="D157" s="15">
        <v>40258364</v>
      </c>
      <c r="E157" s="2">
        <f t="shared" ref="E157:Q157" si="80">E32</f>
        <v>2593352</v>
      </c>
      <c r="F157" s="2">
        <f t="shared" si="80"/>
        <v>1521136</v>
      </c>
      <c r="G157" s="2">
        <f t="shared" si="80"/>
        <v>990334</v>
      </c>
      <c r="H157" s="2">
        <f t="shared" si="80"/>
        <v>-5994548.9300819486</v>
      </c>
      <c r="I157" s="2">
        <f t="shared" si="80"/>
        <v>-6337203.9425252005</v>
      </c>
      <c r="J157" s="2">
        <f t="shared" si="80"/>
        <v>-14242935.433955856</v>
      </c>
      <c r="K157" s="2">
        <f t="shared" si="80"/>
        <v>-4456024.9499877393</v>
      </c>
      <c r="L157" s="2">
        <f t="shared" si="80"/>
        <v>-3926663.4559871852</v>
      </c>
      <c r="M157" s="2">
        <f t="shared" si="80"/>
        <v>1024455.398582004</v>
      </c>
      <c r="N157" s="2">
        <f t="shared" si="80"/>
        <v>3389063.7113716453</v>
      </c>
      <c r="O157" s="2">
        <f t="shared" si="80"/>
        <v>4738486.4854006395</v>
      </c>
      <c r="P157" s="2">
        <f t="shared" si="80"/>
        <v>5986448.4725625291</v>
      </c>
      <c r="Q157" s="2">
        <f t="shared" si="80"/>
        <v>7284306.0474885702</v>
      </c>
    </row>
    <row r="158" spans="1:17" hidden="1" x14ac:dyDescent="0.25">
      <c r="A158" s="5" t="s">
        <v>52</v>
      </c>
      <c r="B158" s="2">
        <f t="shared" si="78"/>
        <v>30879372.2508948</v>
      </c>
      <c r="C158" s="2">
        <f>SUM(H158:Q158)</f>
        <v>28862502.2508948</v>
      </c>
      <c r="D158" s="15">
        <v>-2016870</v>
      </c>
      <c r="E158" s="2">
        <f t="shared" ref="E158:Q158" si="81">E53</f>
        <v>3035678</v>
      </c>
      <c r="F158" s="2">
        <f t="shared" si="81"/>
        <v>4340665</v>
      </c>
      <c r="G158" s="2">
        <f t="shared" si="81"/>
        <v>-5675316</v>
      </c>
      <c r="H158" s="2">
        <f t="shared" si="81"/>
        <v>1517220.264314441</v>
      </c>
      <c r="I158" s="2">
        <f t="shared" si="81"/>
        <v>-3494046.8862133212</v>
      </c>
      <c r="J158" s="2">
        <f t="shared" si="81"/>
        <v>9569577.1850621738</v>
      </c>
      <c r="K158" s="2">
        <f t="shared" si="81"/>
        <v>4237016.54817288</v>
      </c>
      <c r="L158" s="2">
        <f t="shared" si="81"/>
        <v>-315128.72661814932</v>
      </c>
      <c r="M158" s="2">
        <f t="shared" si="81"/>
        <v>2506164.4311840106</v>
      </c>
      <c r="N158" s="2">
        <f t="shared" si="81"/>
        <v>3786869.0923069194</v>
      </c>
      <c r="O158" s="2">
        <f t="shared" si="81"/>
        <v>3985700.3277115319</v>
      </c>
      <c r="P158" s="2">
        <f t="shared" si="81"/>
        <v>2590133.2085929792</v>
      </c>
      <c r="Q158" s="2">
        <f t="shared" si="81"/>
        <v>4478996.8063813373</v>
      </c>
    </row>
    <row r="159" spans="1:17" hidden="1" x14ac:dyDescent="0.25">
      <c r="A159" s="5" t="s">
        <v>57</v>
      </c>
      <c r="B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idden="1" x14ac:dyDescent="0.25">
      <c r="A160" s="11" t="s">
        <v>38</v>
      </c>
      <c r="B160" s="2">
        <f t="shared" si="78"/>
        <v>-60484051.324274838</v>
      </c>
      <c r="C160" s="2">
        <f>SUM(H160:Q160)</f>
        <v>-1563509.7017811295</v>
      </c>
      <c r="D160" s="15">
        <v>58920541.622493707</v>
      </c>
      <c r="E160" s="2">
        <f>E156-E161</f>
        <v>5163161.3338020556</v>
      </c>
      <c r="F160" s="2">
        <f t="shared" ref="F160:Q160" si="82">F156-F161</f>
        <v>5502766.5894347243</v>
      </c>
      <c r="G160" s="2">
        <f t="shared" si="82"/>
        <v>-1079567.315717401</v>
      </c>
      <c r="H160" s="2">
        <f t="shared" si="82"/>
        <v>-3835459.4456611108</v>
      </c>
      <c r="I160" s="2">
        <f t="shared" si="82"/>
        <v>-2987628.3469809517</v>
      </c>
      <c r="J160" s="2">
        <f t="shared" si="82"/>
        <v>-2975896.4163344651</v>
      </c>
      <c r="K160" s="2">
        <f t="shared" si="82"/>
        <v>-1651212.9945642054</v>
      </c>
      <c r="L160" s="2">
        <f t="shared" si="82"/>
        <v>-3807863.6453962112</v>
      </c>
      <c r="M160" s="2">
        <f t="shared" si="82"/>
        <v>448926.02407699265</v>
      </c>
      <c r="N160" s="2">
        <f t="shared" si="82"/>
        <v>2321221.6872051693</v>
      </c>
      <c r="O160" s="2">
        <f t="shared" si="82"/>
        <v>3104474.3460290935</v>
      </c>
      <c r="P160" s="2">
        <f t="shared" si="82"/>
        <v>3085419.0667293835</v>
      </c>
      <c r="Q160" s="2">
        <f t="shared" si="82"/>
        <v>4734510.0231151767</v>
      </c>
    </row>
    <row r="161" spans="1:17" hidden="1" x14ac:dyDescent="0.25">
      <c r="A161" s="11" t="s">
        <v>39</v>
      </c>
      <c r="B161" s="2">
        <f t="shared" si="78"/>
        <v>38570442.978037097</v>
      </c>
      <c r="C161" s="2">
        <f>SUM(H161:Q161)</f>
        <v>17891395.35554339</v>
      </c>
      <c r="D161" s="15">
        <v>-20679047.622493707</v>
      </c>
      <c r="E161" s="2">
        <f>E154</f>
        <v>465868.66619794443</v>
      </c>
      <c r="F161" s="2">
        <f t="shared" ref="F161:Q161" si="83">F154</f>
        <v>359034.4105652757</v>
      </c>
      <c r="G161" s="2">
        <f t="shared" si="83"/>
        <v>-3605414.684282599</v>
      </c>
      <c r="H161" s="2">
        <f t="shared" si="83"/>
        <v>-641869.22010639682</v>
      </c>
      <c r="I161" s="2">
        <f t="shared" si="83"/>
        <v>-6843622.4817575701</v>
      </c>
      <c r="J161" s="2">
        <f t="shared" si="83"/>
        <v>-1697461.8325592168</v>
      </c>
      <c r="K161" s="2">
        <f t="shared" si="83"/>
        <v>1432204.592749346</v>
      </c>
      <c r="L161" s="2">
        <f t="shared" si="83"/>
        <v>-433928.53720912337</v>
      </c>
      <c r="M161" s="2">
        <f t="shared" si="83"/>
        <v>3081693.8056890219</v>
      </c>
      <c r="N161" s="2">
        <f t="shared" si="83"/>
        <v>4854711.1164733954</v>
      </c>
      <c r="O161" s="2">
        <f t="shared" si="83"/>
        <v>5619712.4670830779</v>
      </c>
      <c r="P161" s="2">
        <f t="shared" si="83"/>
        <v>5491162.6144261248</v>
      </c>
      <c r="Q161" s="2">
        <f t="shared" si="83"/>
        <v>7028792.8307547309</v>
      </c>
    </row>
    <row r="162" spans="1:17" hidden="1" x14ac:dyDescent="0.25">
      <c r="A162" s="5" t="s">
        <v>58</v>
      </c>
      <c r="D162" s="15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idden="1" x14ac:dyDescent="0.25">
      <c r="A163" s="11" t="s">
        <v>38</v>
      </c>
      <c r="C163" s="2">
        <f>SUM(H163:Q163)</f>
        <v>8644174.7578741387</v>
      </c>
      <c r="D163" s="15">
        <v>20245496.823529411</v>
      </c>
      <c r="E163" s="2">
        <f t="shared" ref="E163:Q163" si="84">9/17*SUM(E160:E161)</f>
        <v>2980074.7058823528</v>
      </c>
      <c r="F163" s="2">
        <f t="shared" si="84"/>
        <v>3103306.411764706</v>
      </c>
      <c r="G163" s="2">
        <f t="shared" si="84"/>
        <v>-2480284.588235294</v>
      </c>
      <c r="H163" s="2">
        <f t="shared" si="84"/>
        <v>-2370350.4701122101</v>
      </c>
      <c r="I163" s="2">
        <f t="shared" si="84"/>
        <v>-5204779.8505086293</v>
      </c>
      <c r="J163" s="2">
        <f t="shared" si="84"/>
        <v>-2474130.8376495964</v>
      </c>
      <c r="K163" s="2">
        <f t="shared" si="84"/>
        <v>-115945.62449021966</v>
      </c>
      <c r="L163" s="2">
        <f t="shared" si="84"/>
        <v>-2245654.6849087067</v>
      </c>
      <c r="M163" s="2">
        <f t="shared" si="84"/>
        <v>1869151.6745820078</v>
      </c>
      <c r="N163" s="2">
        <f t="shared" si="84"/>
        <v>3799023.2490062988</v>
      </c>
      <c r="O163" s="2">
        <f t="shared" si="84"/>
        <v>4618687.136353503</v>
      </c>
      <c r="P163" s="2">
        <f t="shared" si="84"/>
        <v>4540543.2429646812</v>
      </c>
      <c r="Q163" s="2">
        <f t="shared" si="84"/>
        <v>6227630.92263701</v>
      </c>
    </row>
    <row r="164" spans="1:17" hidden="1" x14ac:dyDescent="0.25">
      <c r="A164" s="11" t="s">
        <v>39</v>
      </c>
      <c r="C164" s="2">
        <f>SUM(H164:Q164)</f>
        <v>7683710.8958881218</v>
      </c>
      <c r="D164" s="15">
        <v>17995997.176470589</v>
      </c>
      <c r="E164" s="2">
        <f t="shared" ref="E164:Q164" si="85">8/17*SUM(E160:E161)</f>
        <v>2648955.2941176472</v>
      </c>
      <c r="F164" s="2">
        <f t="shared" si="85"/>
        <v>2758494.588235294</v>
      </c>
      <c r="G164" s="2">
        <f t="shared" si="85"/>
        <v>-2204697.411764706</v>
      </c>
      <c r="H164" s="2">
        <f t="shared" si="85"/>
        <v>-2106978.1956552975</v>
      </c>
      <c r="I164" s="2">
        <f t="shared" si="85"/>
        <v>-4626470.9782298924</v>
      </c>
      <c r="J164" s="2">
        <f t="shared" si="85"/>
        <v>-2199227.4112440855</v>
      </c>
      <c r="K164" s="2">
        <f t="shared" si="85"/>
        <v>-103062.7773246397</v>
      </c>
      <c r="L164" s="2">
        <f t="shared" si="85"/>
        <v>-1996137.4976966281</v>
      </c>
      <c r="M164" s="2">
        <f t="shared" si="85"/>
        <v>1661468.1551840068</v>
      </c>
      <c r="N164" s="2">
        <f t="shared" si="85"/>
        <v>3376909.5546722659</v>
      </c>
      <c r="O164" s="2">
        <f t="shared" si="85"/>
        <v>4105499.6767586689</v>
      </c>
      <c r="P164" s="2">
        <f t="shared" si="85"/>
        <v>4036038.4381908276</v>
      </c>
      <c r="Q164" s="2">
        <f t="shared" si="85"/>
        <v>5535671.9312328976</v>
      </c>
    </row>
    <row r="165" spans="1:17" hidden="1" x14ac:dyDescent="0.25">
      <c r="A165" s="5" t="s">
        <v>59</v>
      </c>
      <c r="D165" s="15"/>
    </row>
    <row r="166" spans="1:17" hidden="1" x14ac:dyDescent="0.25">
      <c r="A166" s="11" t="s">
        <v>38</v>
      </c>
      <c r="C166" s="2">
        <f>SUM(H166:Q166)</f>
        <v>-10207684.459655268</v>
      </c>
      <c r="D166" s="15">
        <v>38675044.798964292</v>
      </c>
      <c r="E166" s="2">
        <f t="shared" ref="E166:Q167" si="86">E160-E163</f>
        <v>2183086.6279197028</v>
      </c>
      <c r="F166" s="2">
        <f t="shared" si="86"/>
        <v>2399460.1776700183</v>
      </c>
      <c r="G166" s="2">
        <f t="shared" si="86"/>
        <v>1400717.272517893</v>
      </c>
      <c r="H166" s="2">
        <f t="shared" si="86"/>
        <v>-1465108.9755489007</v>
      </c>
      <c r="I166" s="2">
        <f t="shared" si="86"/>
        <v>2217151.5035276776</v>
      </c>
      <c r="J166" s="2">
        <f t="shared" si="86"/>
        <v>-501765.57868486876</v>
      </c>
      <c r="K166" s="2">
        <f t="shared" si="86"/>
        <v>-1535267.3700739858</v>
      </c>
      <c r="L166" s="2">
        <f t="shared" si="86"/>
        <v>-1562208.9604875045</v>
      </c>
      <c r="M166" s="2">
        <f t="shared" si="86"/>
        <v>-1420225.6505050152</v>
      </c>
      <c r="N166" s="2">
        <f t="shared" si="86"/>
        <v>-1477801.5618011295</v>
      </c>
      <c r="O166" s="2">
        <f t="shared" si="86"/>
        <v>-1514212.7903244095</v>
      </c>
      <c r="P166" s="2">
        <f t="shared" si="86"/>
        <v>-1455124.1762352977</v>
      </c>
      <c r="Q166" s="2">
        <f t="shared" si="86"/>
        <v>-1493120.8995218333</v>
      </c>
    </row>
    <row r="167" spans="1:17" hidden="1" x14ac:dyDescent="0.25">
      <c r="A167" s="11" t="s">
        <v>39</v>
      </c>
      <c r="C167" s="2">
        <f>SUM(H167:Q167)</f>
        <v>10207684.459655266</v>
      </c>
      <c r="D167" s="15">
        <v>-38675044.798964292</v>
      </c>
      <c r="E167" s="2">
        <f t="shared" si="86"/>
        <v>-2183086.6279197028</v>
      </c>
      <c r="F167" s="2">
        <f t="shared" si="86"/>
        <v>-2399460.1776700183</v>
      </c>
      <c r="G167" s="2">
        <f t="shared" si="86"/>
        <v>-1400717.272517893</v>
      </c>
      <c r="H167" s="2">
        <f t="shared" si="86"/>
        <v>1465108.9755489007</v>
      </c>
      <c r="I167" s="2">
        <f t="shared" si="86"/>
        <v>-2217151.5035276776</v>
      </c>
      <c r="J167" s="2">
        <f t="shared" si="86"/>
        <v>501765.57868486876</v>
      </c>
      <c r="K167" s="2">
        <f t="shared" si="86"/>
        <v>1535267.3700739858</v>
      </c>
      <c r="L167" s="2">
        <f t="shared" si="86"/>
        <v>1562208.9604875047</v>
      </c>
      <c r="M167" s="2">
        <f t="shared" si="86"/>
        <v>1420225.6505050152</v>
      </c>
      <c r="N167" s="2">
        <f t="shared" si="86"/>
        <v>1477801.5618011295</v>
      </c>
      <c r="O167" s="2">
        <f t="shared" si="86"/>
        <v>1514212.790324409</v>
      </c>
      <c r="P167" s="2">
        <f t="shared" si="86"/>
        <v>1455124.1762352972</v>
      </c>
      <c r="Q167" s="2">
        <f t="shared" si="86"/>
        <v>1493120.8995218333</v>
      </c>
    </row>
    <row r="168" spans="1:17" hidden="1" x14ac:dyDescent="0.25">
      <c r="A168" s="11"/>
      <c r="B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idden="1" x14ac:dyDescent="0.25">
      <c r="A169" s="5"/>
      <c r="B169" s="2"/>
      <c r="C169" s="2"/>
      <c r="D169" s="20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4.4" hidden="1" thickBot="1" x14ac:dyDescent="0.3">
      <c r="A170" s="3" t="s">
        <v>56</v>
      </c>
      <c r="B170" s="22">
        <f t="shared" ref="B170:B182" si="87">C170-D170</f>
        <v>-25830598.013802636</v>
      </c>
      <c r="C170" s="2">
        <f>SUM(H170:Q170)</f>
        <v>21691328.986197364</v>
      </c>
      <c r="D170" s="15">
        <v>47521927</v>
      </c>
      <c r="E170" s="2">
        <f>SUM(E171:E172)</f>
        <v>4403005</v>
      </c>
      <c r="F170" s="2">
        <f t="shared" ref="F170:Q170" si="88">SUM(F171:F172)</f>
        <v>4211871</v>
      </c>
      <c r="G170" s="2">
        <f t="shared" si="88"/>
        <v>3554985</v>
      </c>
      <c r="H170" s="2">
        <f t="shared" si="88"/>
        <v>1695863</v>
      </c>
      <c r="I170" s="2">
        <f t="shared" si="88"/>
        <v>1793505.8239452364</v>
      </c>
      <c r="J170" s="2">
        <f t="shared" si="88"/>
        <v>1885238.3438415513</v>
      </c>
      <c r="K170" s="2">
        <f t="shared" si="88"/>
        <v>1997733.9174561691</v>
      </c>
      <c r="L170" s="2">
        <f t="shared" si="88"/>
        <v>2113218.3809919083</v>
      </c>
      <c r="M170" s="2">
        <f t="shared" si="88"/>
        <v>2193611.7365467073</v>
      </c>
      <c r="N170" s="2">
        <f t="shared" si="88"/>
        <v>2380655.4805906089</v>
      </c>
      <c r="O170" s="2">
        <f t="shared" si="88"/>
        <v>2526581.1417395258</v>
      </c>
      <c r="P170" s="2">
        <f t="shared" si="88"/>
        <v>2473636.1476461054</v>
      </c>
      <c r="Q170" s="2">
        <f t="shared" si="88"/>
        <v>2631285.0134395524</v>
      </c>
    </row>
    <row r="171" spans="1:17" hidden="1" x14ac:dyDescent="0.25">
      <c r="A171" s="5" t="s">
        <v>53</v>
      </c>
      <c r="B171" s="2">
        <f t="shared" si="87"/>
        <v>-19161533.77280831</v>
      </c>
      <c r="C171" s="2">
        <f>SUM(H171:Q171)</f>
        <v>16579350.22719169</v>
      </c>
      <c r="D171" s="15">
        <v>35740884</v>
      </c>
      <c r="E171" s="2">
        <f t="shared" ref="E171:Q171" si="89">E57+E58</f>
        <v>3322378</v>
      </c>
      <c r="F171" s="2">
        <f t="shared" si="89"/>
        <v>3103607</v>
      </c>
      <c r="G171" s="2">
        <f t="shared" si="89"/>
        <v>2791187</v>
      </c>
      <c r="H171" s="2">
        <f t="shared" si="89"/>
        <v>1289561</v>
      </c>
      <c r="I171" s="2">
        <f t="shared" si="89"/>
        <v>1361809.5916266628</v>
      </c>
      <c r="J171" s="2">
        <f t="shared" si="89"/>
        <v>1426561.7090000077</v>
      </c>
      <c r="K171" s="2">
        <f t="shared" si="89"/>
        <v>1510389.3558350157</v>
      </c>
      <c r="L171" s="2">
        <f t="shared" si="89"/>
        <v>1595415.2868475406</v>
      </c>
      <c r="M171" s="2">
        <f t="shared" si="89"/>
        <v>1697498.6384797082</v>
      </c>
      <c r="N171" s="2">
        <f t="shared" si="89"/>
        <v>1850113.5945996055</v>
      </c>
      <c r="O171" s="2">
        <f t="shared" si="89"/>
        <v>1966035.6590338438</v>
      </c>
      <c r="P171" s="2">
        <f t="shared" si="89"/>
        <v>1879987.6495155268</v>
      </c>
      <c r="Q171" s="2">
        <f t="shared" si="89"/>
        <v>2001977.7422537804</v>
      </c>
    </row>
    <row r="172" spans="1:17" hidden="1" x14ac:dyDescent="0.25">
      <c r="A172" s="5" t="s">
        <v>54</v>
      </c>
      <c r="B172" s="2">
        <f t="shared" si="87"/>
        <v>-6669064.2409943268</v>
      </c>
      <c r="C172" s="2">
        <f>SUM(H172:Q172)</f>
        <v>5111978.7590056732</v>
      </c>
      <c r="D172" s="15">
        <v>11781043</v>
      </c>
      <c r="E172" s="2">
        <f t="shared" ref="E172:Q172" si="90">E62+E63</f>
        <v>1080627</v>
      </c>
      <c r="F172" s="2">
        <f t="shared" si="90"/>
        <v>1108264</v>
      </c>
      <c r="G172" s="2">
        <f t="shared" si="90"/>
        <v>763798</v>
      </c>
      <c r="H172" s="2">
        <f t="shared" si="90"/>
        <v>406302</v>
      </c>
      <c r="I172" s="2">
        <f t="shared" si="90"/>
        <v>431696.23231857375</v>
      </c>
      <c r="J172" s="2">
        <f t="shared" si="90"/>
        <v>458676.63484154362</v>
      </c>
      <c r="K172" s="2">
        <f t="shared" si="90"/>
        <v>487344.56162115338</v>
      </c>
      <c r="L172" s="2">
        <f t="shared" si="90"/>
        <v>517803.09414436779</v>
      </c>
      <c r="M172" s="2">
        <f t="shared" si="90"/>
        <v>496113.09806699911</v>
      </c>
      <c r="N172" s="2">
        <f t="shared" si="90"/>
        <v>530541.8859910036</v>
      </c>
      <c r="O172" s="2">
        <f t="shared" si="90"/>
        <v>560545.48270568228</v>
      </c>
      <c r="P172" s="2">
        <f t="shared" si="90"/>
        <v>593648.49813057866</v>
      </c>
      <c r="Q172" s="2">
        <f t="shared" si="90"/>
        <v>629307.27118577191</v>
      </c>
    </row>
    <row r="173" spans="1:17" hidden="1" x14ac:dyDescent="0.25">
      <c r="A173" s="5" t="s">
        <v>57</v>
      </c>
      <c r="B173" s="2"/>
    </row>
    <row r="174" spans="1:17" hidden="1" x14ac:dyDescent="0.25">
      <c r="A174" s="11" t="s">
        <v>38</v>
      </c>
      <c r="B174" s="2">
        <f t="shared" si="87"/>
        <v>-19984763</v>
      </c>
      <c r="C174" s="2">
        <f>SUM(H174:Q174)</f>
        <v>0</v>
      </c>
      <c r="D174" s="15">
        <v>19984763</v>
      </c>
      <c r="E174" s="2">
        <f t="shared" ref="E174:Q174" si="91">MIN((E57+E62),MAX(E153,0))</f>
        <v>2032832</v>
      </c>
      <c r="F174" s="2">
        <f t="shared" si="91"/>
        <v>1563877</v>
      </c>
      <c r="G174" s="2">
        <f t="shared" si="91"/>
        <v>2065807</v>
      </c>
      <c r="H174" s="2">
        <f t="shared" si="91"/>
        <v>0</v>
      </c>
      <c r="I174" s="2">
        <f t="shared" si="91"/>
        <v>0</v>
      </c>
      <c r="J174" s="2">
        <f t="shared" si="91"/>
        <v>0</v>
      </c>
      <c r="K174" s="2">
        <f t="shared" si="91"/>
        <v>0</v>
      </c>
      <c r="L174" s="2">
        <f t="shared" si="91"/>
        <v>0</v>
      </c>
      <c r="M174" s="2">
        <f t="shared" si="91"/>
        <v>0</v>
      </c>
      <c r="N174" s="2">
        <f t="shared" si="91"/>
        <v>0</v>
      </c>
      <c r="O174" s="2">
        <f t="shared" si="91"/>
        <v>0</v>
      </c>
      <c r="P174" s="2">
        <f t="shared" si="91"/>
        <v>0</v>
      </c>
      <c r="Q174" s="2">
        <f t="shared" si="91"/>
        <v>0</v>
      </c>
    </row>
    <row r="175" spans="1:17" hidden="1" x14ac:dyDescent="0.25">
      <c r="A175" s="11" t="s">
        <v>39</v>
      </c>
      <c r="B175" s="2"/>
      <c r="C175" s="2">
        <f>SUM(H175:Q175)</f>
        <v>0</v>
      </c>
      <c r="D175" s="15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</row>
    <row r="176" spans="1:17" hidden="1" x14ac:dyDescent="0.25">
      <c r="A176" s="11" t="s">
        <v>75</v>
      </c>
      <c r="B176" s="2">
        <f t="shared" si="87"/>
        <v>-5845835.0138026364</v>
      </c>
      <c r="C176" s="2">
        <f>SUM(H176:Q176)</f>
        <v>21691328.986197364</v>
      </c>
      <c r="D176" s="15">
        <v>27537164</v>
      </c>
      <c r="E176" s="2">
        <f t="shared" ref="E176:Q176" si="92">E58+E63</f>
        <v>2370173</v>
      </c>
      <c r="F176" s="2">
        <f t="shared" si="92"/>
        <v>2647994</v>
      </c>
      <c r="G176" s="2">
        <f t="shared" si="92"/>
        <v>1489178</v>
      </c>
      <c r="H176" s="2">
        <f t="shared" si="92"/>
        <v>1695863</v>
      </c>
      <c r="I176" s="2">
        <f t="shared" si="92"/>
        <v>1793505.8239452364</v>
      </c>
      <c r="J176" s="2">
        <f t="shared" si="92"/>
        <v>1885238.3438415513</v>
      </c>
      <c r="K176" s="2">
        <f t="shared" si="92"/>
        <v>1997733.9174561691</v>
      </c>
      <c r="L176" s="2">
        <f t="shared" si="92"/>
        <v>2113218.3809919083</v>
      </c>
      <c r="M176" s="2">
        <f t="shared" si="92"/>
        <v>2193611.7365467073</v>
      </c>
      <c r="N176" s="2">
        <f t="shared" si="92"/>
        <v>2380655.4805906089</v>
      </c>
      <c r="O176" s="2">
        <f t="shared" si="92"/>
        <v>2526581.1417395258</v>
      </c>
      <c r="P176" s="2">
        <f t="shared" si="92"/>
        <v>2473636.1476461054</v>
      </c>
      <c r="Q176" s="2">
        <f t="shared" si="92"/>
        <v>2631285.0134395524</v>
      </c>
    </row>
    <row r="177" spans="1:17" hidden="1" x14ac:dyDescent="0.25">
      <c r="A177" s="5" t="s">
        <v>58</v>
      </c>
      <c r="B177" s="2"/>
    </row>
    <row r="178" spans="1:17" hidden="1" x14ac:dyDescent="0.25">
      <c r="A178" s="11" t="s">
        <v>38</v>
      </c>
      <c r="B178" s="2">
        <f t="shared" si="87"/>
        <v>-10580168.647058822</v>
      </c>
      <c r="C178" s="2">
        <f>SUM(H178:Q178)</f>
        <v>0</v>
      </c>
      <c r="D178" s="15">
        <v>10580168.647058822</v>
      </c>
      <c r="E178" s="2">
        <f>9/17*SUM(E174:E175)</f>
        <v>1076205.1764705882</v>
      </c>
      <c r="F178" s="2">
        <f t="shared" ref="F178:Q178" si="93">9/17*SUM(F174:F175)</f>
        <v>827934.8823529412</v>
      </c>
      <c r="G178" s="2">
        <f t="shared" si="93"/>
        <v>1093662.5294117648</v>
      </c>
      <c r="H178" s="2">
        <f t="shared" si="93"/>
        <v>0</v>
      </c>
      <c r="I178" s="2">
        <f t="shared" si="93"/>
        <v>0</v>
      </c>
      <c r="J178" s="2">
        <f t="shared" si="93"/>
        <v>0</v>
      </c>
      <c r="K178" s="2">
        <f t="shared" si="93"/>
        <v>0</v>
      </c>
      <c r="L178" s="2">
        <f t="shared" si="93"/>
        <v>0</v>
      </c>
      <c r="M178" s="2">
        <f t="shared" si="93"/>
        <v>0</v>
      </c>
      <c r="N178" s="2">
        <f t="shared" si="93"/>
        <v>0</v>
      </c>
      <c r="O178" s="2">
        <f t="shared" si="93"/>
        <v>0</v>
      </c>
      <c r="P178" s="2">
        <f t="shared" si="93"/>
        <v>0</v>
      </c>
      <c r="Q178" s="2">
        <f t="shared" si="93"/>
        <v>0</v>
      </c>
    </row>
    <row r="179" spans="1:17" hidden="1" x14ac:dyDescent="0.25">
      <c r="A179" s="11" t="s">
        <v>39</v>
      </c>
      <c r="B179" s="2">
        <f t="shared" si="87"/>
        <v>-9404594.3529411759</v>
      </c>
      <c r="C179" s="2">
        <f>SUM(H179:Q179)</f>
        <v>0</v>
      </c>
      <c r="D179" s="15">
        <v>9404594.3529411759</v>
      </c>
      <c r="E179" s="2">
        <f>8/17*SUM(E174:E175)</f>
        <v>956626.82352941181</v>
      </c>
      <c r="F179" s="2">
        <f t="shared" ref="F179:Q179" si="94">8/17*SUM(F174:F175)</f>
        <v>735942.1176470588</v>
      </c>
      <c r="G179" s="2">
        <f t="shared" si="94"/>
        <v>972144.4705882353</v>
      </c>
      <c r="H179" s="2">
        <f t="shared" si="94"/>
        <v>0</v>
      </c>
      <c r="I179" s="2">
        <f t="shared" si="94"/>
        <v>0</v>
      </c>
      <c r="J179" s="2">
        <f t="shared" si="94"/>
        <v>0</v>
      </c>
      <c r="K179" s="2">
        <f t="shared" si="94"/>
        <v>0</v>
      </c>
      <c r="L179" s="2">
        <f t="shared" si="94"/>
        <v>0</v>
      </c>
      <c r="M179" s="2">
        <f t="shared" si="94"/>
        <v>0</v>
      </c>
      <c r="N179" s="2">
        <f t="shared" si="94"/>
        <v>0</v>
      </c>
      <c r="O179" s="2">
        <f t="shared" si="94"/>
        <v>0</v>
      </c>
      <c r="P179" s="2">
        <f t="shared" si="94"/>
        <v>0</v>
      </c>
      <c r="Q179" s="2">
        <f t="shared" si="94"/>
        <v>0</v>
      </c>
    </row>
    <row r="180" spans="1:17" hidden="1" x14ac:dyDescent="0.25">
      <c r="A180" s="5" t="s">
        <v>59</v>
      </c>
      <c r="B180" s="2"/>
      <c r="D180" s="15"/>
    </row>
    <row r="181" spans="1:17" hidden="1" x14ac:dyDescent="0.25">
      <c r="A181" s="11" t="s">
        <v>38</v>
      </c>
      <c r="B181" s="2">
        <f t="shared" si="87"/>
        <v>-9404594.3529411759</v>
      </c>
      <c r="C181" s="2">
        <f>SUM(H181:Q181)</f>
        <v>0</v>
      </c>
      <c r="D181" s="15">
        <v>9404594.3529411759</v>
      </c>
      <c r="E181" s="2">
        <f>E174-E178</f>
        <v>956626.82352941181</v>
      </c>
      <c r="F181" s="2">
        <f t="shared" ref="F181:Q182" si="95">F174-F178</f>
        <v>735942.1176470588</v>
      </c>
      <c r="G181" s="2">
        <f t="shared" si="95"/>
        <v>972144.47058823518</v>
      </c>
      <c r="H181" s="2">
        <f t="shared" si="95"/>
        <v>0</v>
      </c>
      <c r="I181" s="2">
        <f t="shared" si="95"/>
        <v>0</v>
      </c>
      <c r="J181" s="2">
        <f t="shared" si="95"/>
        <v>0</v>
      </c>
      <c r="K181" s="2">
        <f t="shared" si="95"/>
        <v>0</v>
      </c>
      <c r="L181" s="2">
        <f t="shared" si="95"/>
        <v>0</v>
      </c>
      <c r="M181" s="2">
        <f t="shared" si="95"/>
        <v>0</v>
      </c>
      <c r="N181" s="2">
        <f t="shared" si="95"/>
        <v>0</v>
      </c>
      <c r="O181" s="2">
        <f t="shared" si="95"/>
        <v>0</v>
      </c>
      <c r="P181" s="2">
        <f t="shared" si="95"/>
        <v>0</v>
      </c>
      <c r="Q181" s="2">
        <f t="shared" si="95"/>
        <v>0</v>
      </c>
    </row>
    <row r="182" spans="1:17" hidden="1" x14ac:dyDescent="0.25">
      <c r="A182" s="11" t="s">
        <v>39</v>
      </c>
      <c r="B182" s="2">
        <f t="shared" si="87"/>
        <v>9404594.3529411759</v>
      </c>
      <c r="C182" s="2">
        <f>SUM(H182:Q182)</f>
        <v>0</v>
      </c>
      <c r="D182" s="15">
        <v>-9404594.3529411759</v>
      </c>
      <c r="E182" s="2">
        <f>E175-E179</f>
        <v>-956626.82352941181</v>
      </c>
      <c r="F182" s="2">
        <f t="shared" si="95"/>
        <v>-735942.1176470588</v>
      </c>
      <c r="G182" s="2">
        <f t="shared" si="95"/>
        <v>-972144.4705882353</v>
      </c>
      <c r="H182" s="2">
        <f t="shared" si="95"/>
        <v>0</v>
      </c>
      <c r="I182" s="2">
        <f t="shared" si="95"/>
        <v>0</v>
      </c>
      <c r="J182" s="2">
        <f t="shared" si="95"/>
        <v>0</v>
      </c>
      <c r="K182" s="2">
        <f t="shared" si="95"/>
        <v>0</v>
      </c>
      <c r="L182" s="2">
        <f t="shared" si="95"/>
        <v>0</v>
      </c>
      <c r="M182" s="2">
        <f t="shared" si="95"/>
        <v>0</v>
      </c>
      <c r="N182" s="2">
        <f t="shared" si="95"/>
        <v>0</v>
      </c>
      <c r="O182" s="2">
        <f t="shared" si="95"/>
        <v>0</v>
      </c>
      <c r="P182" s="2">
        <f t="shared" si="95"/>
        <v>0</v>
      </c>
      <c r="Q182" s="2">
        <f t="shared" si="95"/>
        <v>0</v>
      </c>
    </row>
  </sheetData>
  <pageMargins left="0.45" right="0.45" top="0.5" bottom="0.5" header="0.3" footer="0.3"/>
  <pageSetup scale="54" fitToHeight="2" orientation="landscape" horizontalDpi="1200" verticalDpi="1200" r:id="rId1"/>
  <rowBreaks count="1" manualBreakCount="1">
    <brk id="65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EEC28-08A1-4EDF-8F96-BE5690FFE072}">
  <dimension ref="A1:Q74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3.8" x14ac:dyDescent="0.25"/>
  <cols>
    <col min="1" max="1" width="43.69921875" customWidth="1"/>
    <col min="2" max="3" width="11.09765625" customWidth="1"/>
    <col min="4" max="4" width="12.5" customWidth="1"/>
    <col min="5" max="17" width="10.3984375" customWidth="1"/>
  </cols>
  <sheetData>
    <row r="1" spans="1:17" x14ac:dyDescent="0.25">
      <c r="A1" t="s">
        <v>63</v>
      </c>
    </row>
    <row r="2" spans="1:17" x14ac:dyDescent="0.25">
      <c r="A2" t="s">
        <v>64</v>
      </c>
    </row>
    <row r="5" spans="1:17" x14ac:dyDescent="0.25">
      <c r="C5" s="8" t="s">
        <v>60</v>
      </c>
      <c r="G5" s="10" t="s">
        <v>50</v>
      </c>
      <c r="H5" s="10" t="s">
        <v>50</v>
      </c>
      <c r="I5" s="10" t="s">
        <v>50</v>
      </c>
      <c r="J5" s="10" t="s">
        <v>50</v>
      </c>
      <c r="K5" s="10" t="s">
        <v>50</v>
      </c>
      <c r="L5" s="10" t="s">
        <v>50</v>
      </c>
      <c r="M5" s="10" t="s">
        <v>50</v>
      </c>
      <c r="N5" s="10" t="s">
        <v>50</v>
      </c>
      <c r="O5" s="10" t="s">
        <v>50</v>
      </c>
      <c r="P5" s="10" t="s">
        <v>50</v>
      </c>
      <c r="Q5" s="10" t="s">
        <v>50</v>
      </c>
    </row>
    <row r="6" spans="1:17" x14ac:dyDescent="0.25">
      <c r="C6" s="8" t="s">
        <v>61</v>
      </c>
      <c r="E6" s="1" t="s">
        <v>1</v>
      </c>
      <c r="F6" s="1" t="s">
        <v>2</v>
      </c>
      <c r="G6" s="8" t="s">
        <v>3</v>
      </c>
      <c r="H6" s="8" t="s">
        <v>4</v>
      </c>
      <c r="I6" s="8" t="s">
        <v>5</v>
      </c>
      <c r="J6" s="8" t="s">
        <v>6</v>
      </c>
      <c r="K6" s="8" t="s">
        <v>7</v>
      </c>
      <c r="L6" s="8" t="s">
        <v>8</v>
      </c>
      <c r="M6" s="8" t="s">
        <v>9</v>
      </c>
      <c r="N6" s="8" t="s">
        <v>10</v>
      </c>
      <c r="O6" s="8" t="s">
        <v>11</v>
      </c>
      <c r="P6" s="8" t="s">
        <v>12</v>
      </c>
      <c r="Q6" s="8" t="s">
        <v>13</v>
      </c>
    </row>
    <row r="7" spans="1:17" x14ac:dyDescent="0.25">
      <c r="C7" s="9" t="s">
        <v>62</v>
      </c>
    </row>
    <row r="8" spans="1:17" x14ac:dyDescent="0.25">
      <c r="A8" t="s">
        <v>0</v>
      </c>
      <c r="E8" s="15">
        <v>36004024</v>
      </c>
      <c r="F8" s="15">
        <v>38160150</v>
      </c>
      <c r="G8" s="15">
        <v>39766378</v>
      </c>
      <c r="H8" s="15">
        <v>40051327</v>
      </c>
      <c r="I8" s="15">
        <v>41032269</v>
      </c>
      <c r="J8" s="15">
        <v>42275602</v>
      </c>
      <c r="K8" s="15">
        <v>43571249</v>
      </c>
      <c r="L8" s="15">
        <v>45093704</v>
      </c>
      <c r="M8" s="15">
        <v>46605009</v>
      </c>
      <c r="N8" s="15">
        <v>48275792</v>
      </c>
      <c r="O8" s="15">
        <v>50032413</v>
      </c>
      <c r="P8" s="15">
        <v>51858519</v>
      </c>
      <c r="Q8" s="15">
        <v>53731396</v>
      </c>
    </row>
    <row r="9" spans="1:17" x14ac:dyDescent="0.25">
      <c r="A9" t="s">
        <v>14</v>
      </c>
      <c r="B9" s="2"/>
      <c r="C9" s="2"/>
      <c r="E9" s="15">
        <v>32804469</v>
      </c>
      <c r="F9" s="15">
        <v>33950127</v>
      </c>
      <c r="G9" s="15">
        <v>35197184</v>
      </c>
      <c r="H9" s="15">
        <v>36499452</v>
      </c>
      <c r="I9" s="15">
        <v>37776933</v>
      </c>
      <c r="J9" s="15">
        <v>39099125</v>
      </c>
      <c r="K9" s="15">
        <v>40467595</v>
      </c>
      <c r="L9" s="15">
        <v>41883961</v>
      </c>
      <c r="M9" s="15">
        <v>43349899</v>
      </c>
      <c r="N9" s="15">
        <v>44867146</v>
      </c>
      <c r="O9" s="15">
        <v>46437496</v>
      </c>
      <c r="P9" s="15">
        <v>48062808</v>
      </c>
      <c r="Q9" s="15">
        <v>49745007</v>
      </c>
    </row>
    <row r="10" spans="1:17" x14ac:dyDescent="0.25">
      <c r="A10" t="s">
        <v>15</v>
      </c>
      <c r="B10" s="2"/>
      <c r="C10" s="2"/>
      <c r="E10" s="2">
        <f>E8-E9</f>
        <v>3199555</v>
      </c>
      <c r="F10" s="2">
        <f t="shared" ref="F10:Q10" si="0">F8-F9</f>
        <v>4210023</v>
      </c>
      <c r="G10" s="2">
        <f t="shared" si="0"/>
        <v>4569194</v>
      </c>
      <c r="H10" s="2">
        <f t="shared" si="0"/>
        <v>3551875</v>
      </c>
      <c r="I10" s="2">
        <f t="shared" si="0"/>
        <v>3255336</v>
      </c>
      <c r="J10" s="2">
        <f t="shared" si="0"/>
        <v>3176477</v>
      </c>
      <c r="K10" s="2">
        <f t="shared" si="0"/>
        <v>3103654</v>
      </c>
      <c r="L10" s="2">
        <f t="shared" si="0"/>
        <v>3209743</v>
      </c>
      <c r="M10" s="2">
        <f t="shared" si="0"/>
        <v>3255110</v>
      </c>
      <c r="N10" s="2">
        <f t="shared" si="0"/>
        <v>3408646</v>
      </c>
      <c r="O10" s="2">
        <f t="shared" si="0"/>
        <v>3594917</v>
      </c>
      <c r="P10" s="2">
        <f t="shared" si="0"/>
        <v>3795711</v>
      </c>
      <c r="Q10" s="2">
        <f t="shared" si="0"/>
        <v>3986389</v>
      </c>
    </row>
    <row r="11" spans="1:17" x14ac:dyDescent="0.25">
      <c r="B11" s="2"/>
      <c r="C11" s="2"/>
    </row>
    <row r="12" spans="1:17" x14ac:dyDescent="0.25">
      <c r="A12" t="s">
        <v>18</v>
      </c>
      <c r="B12" s="2"/>
      <c r="C12" s="2"/>
      <c r="E12" s="15">
        <v>30410672</v>
      </c>
      <c r="F12" s="15">
        <v>32775257</v>
      </c>
      <c r="G12" s="15">
        <v>35912287</v>
      </c>
      <c r="H12" s="15">
        <v>38461139</v>
      </c>
      <c r="I12" s="15">
        <v>39891606</v>
      </c>
      <c r="J12" s="15">
        <v>40784504</v>
      </c>
      <c r="K12" s="15">
        <v>39943028</v>
      </c>
      <c r="L12" s="15">
        <v>39727586</v>
      </c>
      <c r="M12" s="15">
        <v>38214461</v>
      </c>
      <c r="N12" s="15">
        <v>39000912</v>
      </c>
      <c r="O12" s="15">
        <v>40020168</v>
      </c>
      <c r="P12" s="15">
        <v>41195374</v>
      </c>
      <c r="Q12" s="15">
        <v>42464427</v>
      </c>
    </row>
    <row r="13" spans="1:17" x14ac:dyDescent="0.25">
      <c r="A13" t="s">
        <v>19</v>
      </c>
      <c r="B13" s="2"/>
      <c r="C13" s="2"/>
      <c r="E13" s="2">
        <f>E12-E14-E15</f>
        <v>28377840</v>
      </c>
      <c r="F13" s="2">
        <f t="shared" ref="F13:Q13" si="1">F12-F14-F15</f>
        <v>31211380</v>
      </c>
      <c r="G13" s="2">
        <f t="shared" si="1"/>
        <v>33846480</v>
      </c>
      <c r="H13" s="2">
        <f t="shared" si="1"/>
        <v>36522886</v>
      </c>
      <c r="I13" s="2">
        <f t="shared" si="1"/>
        <v>37965449</v>
      </c>
      <c r="J13" s="2">
        <f t="shared" si="1"/>
        <v>39225274</v>
      </c>
      <c r="K13" s="2">
        <f t="shared" si="1"/>
        <v>38417614</v>
      </c>
      <c r="L13" s="2">
        <f t="shared" si="1"/>
        <v>38361989</v>
      </c>
      <c r="M13" s="2">
        <f t="shared" si="1"/>
        <v>36810558</v>
      </c>
      <c r="N13" s="2">
        <f t="shared" si="1"/>
        <v>36573154</v>
      </c>
      <c r="O13" s="2">
        <f t="shared" si="1"/>
        <v>37470770</v>
      </c>
      <c r="P13" s="2">
        <f t="shared" si="1"/>
        <v>38589682</v>
      </c>
      <c r="Q13" s="2">
        <f t="shared" si="1"/>
        <v>39781066</v>
      </c>
    </row>
    <row r="14" spans="1:17" x14ac:dyDescent="0.25">
      <c r="A14" t="s">
        <v>16</v>
      </c>
      <c r="B14" s="2"/>
      <c r="C14" s="2"/>
      <c r="E14" s="15">
        <v>1569279</v>
      </c>
      <c r="F14" s="15">
        <v>1135247</v>
      </c>
      <c r="G14" s="15">
        <v>1660574</v>
      </c>
      <c r="H14" s="15">
        <v>1412561</v>
      </c>
      <c r="I14" s="15">
        <v>1367066</v>
      </c>
      <c r="J14" s="15">
        <v>1078427</v>
      </c>
      <c r="K14" s="15">
        <v>1022073</v>
      </c>
      <c r="L14" s="15">
        <v>875025</v>
      </c>
      <c r="M14" s="15">
        <v>946298</v>
      </c>
      <c r="N14" s="15">
        <v>1928729</v>
      </c>
      <c r="O14" s="15">
        <v>2031595</v>
      </c>
      <c r="P14" s="15">
        <v>2087469</v>
      </c>
      <c r="Q14" s="15">
        <v>2139320</v>
      </c>
    </row>
    <row r="15" spans="1:17" x14ac:dyDescent="0.25">
      <c r="A15" t="s">
        <v>17</v>
      </c>
      <c r="B15" s="2"/>
      <c r="C15" s="2"/>
      <c r="E15" s="15">
        <v>463553</v>
      </c>
      <c r="F15" s="15">
        <v>428630</v>
      </c>
      <c r="G15" s="15">
        <v>405233</v>
      </c>
      <c r="H15" s="15">
        <v>525692</v>
      </c>
      <c r="I15" s="15">
        <v>559091</v>
      </c>
      <c r="J15" s="15">
        <v>480803</v>
      </c>
      <c r="K15" s="15">
        <v>503341</v>
      </c>
      <c r="L15" s="15">
        <v>490572</v>
      </c>
      <c r="M15" s="15">
        <v>457605</v>
      </c>
      <c r="N15" s="15">
        <v>499029</v>
      </c>
      <c r="O15" s="15">
        <v>517803</v>
      </c>
      <c r="P15" s="15">
        <v>518223</v>
      </c>
      <c r="Q15" s="15">
        <v>544041</v>
      </c>
    </row>
    <row r="16" spans="1:17" x14ac:dyDescent="0.25">
      <c r="A16" t="s">
        <v>21</v>
      </c>
      <c r="B16" s="2"/>
      <c r="C16" s="2"/>
      <c r="E16" s="33"/>
      <c r="F16" s="15">
        <v>-863757</v>
      </c>
      <c r="G16" s="15">
        <v>-555924</v>
      </c>
      <c r="H16" s="15">
        <v>-751368</v>
      </c>
      <c r="I16" s="15">
        <v>-853444</v>
      </c>
      <c r="J16" s="15">
        <v>-868945</v>
      </c>
      <c r="K16" s="15">
        <v>-1612799</v>
      </c>
      <c r="L16" s="15">
        <v>-1568622</v>
      </c>
      <c r="M16" s="15">
        <v>-1495366</v>
      </c>
      <c r="N16" s="15">
        <v>-1471350</v>
      </c>
      <c r="O16" s="15">
        <v>-1465601</v>
      </c>
      <c r="P16" s="15">
        <v>-1465601</v>
      </c>
      <c r="Q16" s="15">
        <v>-1450182</v>
      </c>
    </row>
    <row r="17" spans="1:17" x14ac:dyDescent="0.25">
      <c r="A17" t="s">
        <v>20</v>
      </c>
      <c r="B17" s="2"/>
      <c r="C17" s="2"/>
      <c r="E17" s="15">
        <v>-3000000</v>
      </c>
      <c r="F17" s="15">
        <v>-3000000</v>
      </c>
      <c r="G17" s="15">
        <v>-2307833</v>
      </c>
      <c r="H17" s="15"/>
      <c r="I17" s="15"/>
      <c r="J17" s="15">
        <v>-8131055</v>
      </c>
      <c r="K17" s="33"/>
      <c r="L17" s="15">
        <v>-1431378</v>
      </c>
      <c r="M17" s="33"/>
      <c r="N17" s="33"/>
      <c r="O17" s="33"/>
      <c r="P17" s="33"/>
      <c r="Q17" s="33"/>
    </row>
    <row r="18" spans="1:17" x14ac:dyDescent="0.25">
      <c r="A18" t="s">
        <v>28</v>
      </c>
      <c r="B18" s="2"/>
      <c r="C18" s="2"/>
      <c r="E18" s="2">
        <f>E8-E12+E16+E17</f>
        <v>2593352</v>
      </c>
      <c r="F18" s="2">
        <f t="shared" ref="F18:Q18" si="2">F8-F12+F16+F17</f>
        <v>1521136</v>
      </c>
      <c r="G18" s="2">
        <f t="shared" si="2"/>
        <v>990334</v>
      </c>
      <c r="H18" s="2">
        <f t="shared" si="2"/>
        <v>838820</v>
      </c>
      <c r="I18" s="2">
        <f t="shared" si="2"/>
        <v>287219</v>
      </c>
      <c r="J18" s="2">
        <f t="shared" si="2"/>
        <v>-7508902</v>
      </c>
      <c r="K18" s="2">
        <f t="shared" si="2"/>
        <v>2015422</v>
      </c>
      <c r="L18" s="2">
        <f t="shared" si="2"/>
        <v>2366118</v>
      </c>
      <c r="M18" s="2">
        <f t="shared" si="2"/>
        <v>6895182</v>
      </c>
      <c r="N18" s="2">
        <f t="shared" si="2"/>
        <v>7803530</v>
      </c>
      <c r="O18" s="2">
        <f t="shared" si="2"/>
        <v>8546644</v>
      </c>
      <c r="P18" s="2">
        <f t="shared" si="2"/>
        <v>9197544</v>
      </c>
      <c r="Q18" s="2">
        <f t="shared" si="2"/>
        <v>9816787</v>
      </c>
    </row>
    <row r="19" spans="1:17" x14ac:dyDescent="0.25">
      <c r="A19" t="s">
        <v>27</v>
      </c>
      <c r="B19" s="2"/>
      <c r="C19" s="2"/>
      <c r="D19" s="2">
        <v>18117184</v>
      </c>
      <c r="E19" s="2">
        <f>D19+E18</f>
        <v>20710536</v>
      </c>
      <c r="F19" s="2">
        <f t="shared" ref="F19:Q19" si="3">E19+F18</f>
        <v>22231672</v>
      </c>
      <c r="G19" s="2">
        <f t="shared" si="3"/>
        <v>23222006</v>
      </c>
      <c r="H19" s="2">
        <f t="shared" si="3"/>
        <v>24060826</v>
      </c>
      <c r="I19" s="2">
        <f t="shared" si="3"/>
        <v>24348045</v>
      </c>
      <c r="J19" s="2">
        <f t="shared" si="3"/>
        <v>16839143</v>
      </c>
      <c r="K19" s="2">
        <f t="shared" si="3"/>
        <v>18854565</v>
      </c>
      <c r="L19" s="2">
        <f t="shared" si="3"/>
        <v>21220683</v>
      </c>
      <c r="M19" s="2">
        <f t="shared" si="3"/>
        <v>28115865</v>
      </c>
      <c r="N19" s="2">
        <f t="shared" si="3"/>
        <v>35919395</v>
      </c>
      <c r="O19" s="2">
        <f t="shared" si="3"/>
        <v>44466039</v>
      </c>
      <c r="P19" s="2">
        <f t="shared" si="3"/>
        <v>53663583</v>
      </c>
      <c r="Q19" s="2">
        <f t="shared" si="3"/>
        <v>63480370</v>
      </c>
    </row>
    <row r="20" spans="1:17" x14ac:dyDescent="0.25">
      <c r="B20" s="2"/>
      <c r="C20" s="2"/>
      <c r="E20" s="2"/>
    </row>
    <row r="21" spans="1:17" x14ac:dyDescent="0.25">
      <c r="B21" s="2"/>
      <c r="C21" s="2"/>
    </row>
    <row r="22" spans="1:17" x14ac:dyDescent="0.25">
      <c r="A22" t="s">
        <v>22</v>
      </c>
      <c r="B22" s="2"/>
      <c r="C22" s="2"/>
      <c r="E22" s="15">
        <v>2087110</v>
      </c>
      <c r="F22" s="15">
        <v>1890959</v>
      </c>
      <c r="G22" s="15">
        <v>1247814</v>
      </c>
      <c r="H22" s="15">
        <v>1205000</v>
      </c>
      <c r="I22" s="15">
        <v>1208977</v>
      </c>
      <c r="J22" s="15">
        <v>1212966</v>
      </c>
      <c r="K22" s="15">
        <v>1216969</v>
      </c>
      <c r="L22" s="15">
        <v>1220985</v>
      </c>
      <c r="M22" s="15">
        <v>1225014</v>
      </c>
      <c r="N22" s="15">
        <v>1229057</v>
      </c>
      <c r="O22" s="15">
        <v>1233113</v>
      </c>
      <c r="P22" s="15">
        <v>1237182</v>
      </c>
      <c r="Q22" s="15">
        <v>1241265</v>
      </c>
    </row>
    <row r="23" spans="1:17" x14ac:dyDescent="0.25">
      <c r="A23" s="3" t="s">
        <v>36</v>
      </c>
      <c r="B23" s="2"/>
      <c r="C23" s="2"/>
      <c r="E23" s="15">
        <v>1098957</v>
      </c>
      <c r="F23" s="15">
        <v>1102583.5581</v>
      </c>
      <c r="G23" s="15">
        <v>1106222.0838417301</v>
      </c>
      <c r="H23" s="15">
        <v>1109872.616718408</v>
      </c>
      <c r="I23" s="15">
        <v>1113535.1963535787</v>
      </c>
      <c r="J23" s="15">
        <v>1117209.8625015456</v>
      </c>
      <c r="K23" s="15">
        <v>1120896.6550478009</v>
      </c>
      <c r="L23" s="15">
        <v>1124595.6140094588</v>
      </c>
      <c r="M23" s="15">
        <v>1128306.7795356901</v>
      </c>
      <c r="N23" s="15">
        <v>1132030.1919081579</v>
      </c>
      <c r="O23" s="15">
        <v>1135765.8915414549</v>
      </c>
      <c r="P23" s="15">
        <v>1139513.9189835419</v>
      </c>
      <c r="Q23" s="15">
        <v>1143274.3149161877</v>
      </c>
    </row>
    <row r="24" spans="1:17" x14ac:dyDescent="0.25">
      <c r="A24" s="5" t="s">
        <v>38</v>
      </c>
      <c r="B24" s="2"/>
      <c r="C24" s="2"/>
      <c r="E24" s="15">
        <v>616562.9125378984</v>
      </c>
      <c r="F24" s="15">
        <v>618597.5701492735</v>
      </c>
      <c r="G24" s="15">
        <v>620638.94213076623</v>
      </c>
      <c r="H24" s="15">
        <v>622687.05063979782</v>
      </c>
      <c r="I24" s="15">
        <v>624741.91790690913</v>
      </c>
      <c r="J24" s="15">
        <v>626803.56623600191</v>
      </c>
      <c r="K24" s="15">
        <v>628872.01800458087</v>
      </c>
      <c r="L24" s="15">
        <v>630947.29566399613</v>
      </c>
      <c r="M24" s="15">
        <v>633029.42173968733</v>
      </c>
      <c r="N24" s="15">
        <v>635118.41883142828</v>
      </c>
      <c r="O24" s="15">
        <v>637214.30961357208</v>
      </c>
      <c r="P24" s="15">
        <v>639317.11683529697</v>
      </c>
      <c r="Q24" s="15">
        <f>P24/P23*Q23</f>
        <v>641426.86332085344</v>
      </c>
    </row>
    <row r="25" spans="1:17" x14ac:dyDescent="0.25">
      <c r="A25" s="5" t="s">
        <v>39</v>
      </c>
      <c r="B25" s="2"/>
      <c r="C25" s="2"/>
      <c r="E25" s="2">
        <f>E23-E24</f>
        <v>482394.0874621016</v>
      </c>
      <c r="F25" s="2">
        <f t="shared" ref="F25" si="4">F23-F24</f>
        <v>483985.98795072653</v>
      </c>
      <c r="G25" s="2">
        <f t="shared" ref="G25" si="5">G23-G24</f>
        <v>485583.14171096392</v>
      </c>
      <c r="H25" s="2">
        <f t="shared" ref="H25" si="6">H23-H24</f>
        <v>487185.56607861014</v>
      </c>
      <c r="I25" s="2">
        <f t="shared" ref="I25" si="7">I23-I24</f>
        <v>488793.27844666957</v>
      </c>
      <c r="J25" s="2">
        <f t="shared" ref="J25" si="8">J23-J24</f>
        <v>490406.29626554367</v>
      </c>
      <c r="K25" s="2">
        <f t="shared" ref="K25" si="9">K23-K24</f>
        <v>492024.63704321999</v>
      </c>
      <c r="L25" s="2">
        <f t="shared" ref="L25" si="10">L23-L24</f>
        <v>493648.31834546267</v>
      </c>
      <c r="M25" s="2">
        <f t="shared" ref="M25" si="11">M23-M24</f>
        <v>495277.35779600276</v>
      </c>
      <c r="N25" s="2">
        <f t="shared" ref="N25" si="12">N23-N24</f>
        <v>496911.77307672962</v>
      </c>
      <c r="O25" s="2">
        <f t="shared" ref="O25" si="13">O23-O24</f>
        <v>498551.58192788286</v>
      </c>
      <c r="P25" s="2">
        <f t="shared" ref="P25" si="14">P23-P24</f>
        <v>500196.80214824493</v>
      </c>
      <c r="Q25" s="2">
        <f t="shared" ref="Q25" si="15">Q23-Q24</f>
        <v>501847.45159533422</v>
      </c>
    </row>
    <row r="26" spans="1:17" x14ac:dyDescent="0.25">
      <c r="A26" s="3" t="s">
        <v>37</v>
      </c>
      <c r="B26" s="2"/>
      <c r="C26" s="2"/>
      <c r="E26" s="2">
        <f t="shared" ref="E26:Q26" si="16">E22-E23</f>
        <v>988153</v>
      </c>
      <c r="F26" s="2">
        <f t="shared" si="16"/>
        <v>788375.44189999998</v>
      </c>
      <c r="G26" s="2">
        <f t="shared" si="16"/>
        <v>141591.91615826986</v>
      </c>
      <c r="H26" s="2">
        <f t="shared" si="16"/>
        <v>95127.383281592047</v>
      </c>
      <c r="I26" s="2">
        <f t="shared" si="16"/>
        <v>95441.803646421293</v>
      </c>
      <c r="J26" s="2">
        <f t="shared" si="16"/>
        <v>95756.137498454424</v>
      </c>
      <c r="K26" s="2">
        <f t="shared" si="16"/>
        <v>96072.344952199142</v>
      </c>
      <c r="L26" s="2">
        <f t="shared" si="16"/>
        <v>96389.385990541195</v>
      </c>
      <c r="M26" s="2">
        <f t="shared" si="16"/>
        <v>96707.22046430991</v>
      </c>
      <c r="N26" s="2">
        <f t="shared" si="16"/>
        <v>97026.808091842104</v>
      </c>
      <c r="O26" s="2">
        <f t="shared" si="16"/>
        <v>97347.108458545059</v>
      </c>
      <c r="P26" s="2">
        <f t="shared" si="16"/>
        <v>97668.081016458105</v>
      </c>
      <c r="Q26" s="2">
        <f t="shared" si="16"/>
        <v>97990.685083812336</v>
      </c>
    </row>
    <row r="27" spans="1:17" x14ac:dyDescent="0.25">
      <c r="A27" t="s">
        <v>23</v>
      </c>
      <c r="B27" s="2"/>
      <c r="C27" s="2"/>
      <c r="E27" s="2">
        <f>-E16-E17</f>
        <v>3000000</v>
      </c>
      <c r="F27" s="2">
        <f t="shared" ref="F27:Q27" si="17">-F16-F17</f>
        <v>3863757</v>
      </c>
      <c r="G27" s="2">
        <f t="shared" si="17"/>
        <v>2863757</v>
      </c>
      <c r="H27" s="2">
        <f t="shared" si="17"/>
        <v>751368</v>
      </c>
      <c r="I27" s="2">
        <f t="shared" si="17"/>
        <v>853444</v>
      </c>
      <c r="J27" s="2">
        <f t="shared" si="17"/>
        <v>9000000</v>
      </c>
      <c r="K27" s="2">
        <f t="shared" si="17"/>
        <v>1612799</v>
      </c>
      <c r="L27" s="2">
        <f t="shared" si="17"/>
        <v>3000000</v>
      </c>
      <c r="M27" s="2">
        <f t="shared" si="17"/>
        <v>1495366</v>
      </c>
      <c r="N27" s="2">
        <f t="shared" si="17"/>
        <v>1471350</v>
      </c>
      <c r="O27" s="2">
        <f t="shared" si="17"/>
        <v>1465601</v>
      </c>
      <c r="P27" s="2">
        <f t="shared" si="17"/>
        <v>1465601</v>
      </c>
      <c r="Q27" s="2">
        <f t="shared" si="17"/>
        <v>1450182</v>
      </c>
    </row>
    <row r="28" spans="1:17" x14ac:dyDescent="0.25">
      <c r="A28" t="s">
        <v>24</v>
      </c>
      <c r="B28" s="2"/>
      <c r="C28" s="2"/>
      <c r="E28" s="15">
        <v>1730597</v>
      </c>
      <c r="F28" s="15">
        <v>1093069</v>
      </c>
      <c r="G28" s="15">
        <v>9465886</v>
      </c>
      <c r="H28" s="15">
        <v>2067000</v>
      </c>
      <c r="I28" s="15">
        <v>10290000</v>
      </c>
      <c r="J28" s="15">
        <v>10283750</v>
      </c>
      <c r="K28" s="15">
        <v>239113</v>
      </c>
      <c r="L28" s="15">
        <v>6189636</v>
      </c>
      <c r="M28" s="15">
        <v>2195325</v>
      </c>
      <c r="N28" s="15">
        <v>901185</v>
      </c>
      <c r="O28" s="15">
        <v>707220</v>
      </c>
      <c r="P28" s="15">
        <v>2113437</v>
      </c>
      <c r="Q28" s="15">
        <v>219840</v>
      </c>
    </row>
    <row r="29" spans="1:17" x14ac:dyDescent="0.25">
      <c r="A29" s="3" t="s">
        <v>43</v>
      </c>
      <c r="B29" s="2"/>
      <c r="C29" s="2"/>
      <c r="E29" s="15"/>
      <c r="F29" s="15"/>
      <c r="G29" s="15">
        <v>500000</v>
      </c>
      <c r="H29" s="15"/>
      <c r="I29" s="15">
        <v>7000000</v>
      </c>
      <c r="J29" s="15">
        <v>1900000</v>
      </c>
      <c r="K29" s="15"/>
      <c r="L29" s="15"/>
      <c r="M29" s="15"/>
      <c r="N29" s="15"/>
      <c r="O29" s="15"/>
      <c r="P29" s="15"/>
      <c r="Q29" s="15"/>
    </row>
    <row r="30" spans="1:17" x14ac:dyDescent="0.25">
      <c r="A30" s="3" t="s">
        <v>44</v>
      </c>
      <c r="B30" s="2"/>
      <c r="C30" s="2"/>
      <c r="E30" s="15"/>
      <c r="F30" s="15"/>
      <c r="G30" s="15">
        <v>3693010</v>
      </c>
      <c r="H30" s="15"/>
      <c r="I30" s="33"/>
      <c r="J30" s="33"/>
      <c r="K30" s="15"/>
      <c r="L30" s="15"/>
      <c r="M30" s="15"/>
      <c r="N30" s="15"/>
      <c r="O30" s="15"/>
      <c r="P30" s="15"/>
      <c r="Q30" s="15"/>
    </row>
    <row r="31" spans="1:17" x14ac:dyDescent="0.25">
      <c r="A31" s="3" t="s">
        <v>41</v>
      </c>
      <c r="B31" s="2"/>
      <c r="C31" s="2"/>
      <c r="E31" s="15"/>
      <c r="F31" s="15"/>
      <c r="G31" s="15">
        <v>300000</v>
      </c>
      <c r="H31" s="15"/>
      <c r="I31" s="15">
        <v>3100000</v>
      </c>
      <c r="J31" s="15">
        <v>8000000</v>
      </c>
      <c r="K31" s="15"/>
      <c r="L31" s="15"/>
      <c r="M31" s="15"/>
      <c r="N31" s="15"/>
      <c r="O31" s="15"/>
      <c r="P31" s="15"/>
      <c r="Q31" s="15"/>
    </row>
    <row r="32" spans="1:17" x14ac:dyDescent="0.25">
      <c r="A32" s="3" t="s">
        <v>42</v>
      </c>
      <c r="B32" s="2"/>
      <c r="C32" s="2"/>
      <c r="E32" s="2">
        <f t="shared" ref="E32:F32" si="18">E28-E29-E30-E31</f>
        <v>1730597</v>
      </c>
      <c r="F32" s="2">
        <f t="shared" si="18"/>
        <v>1093069</v>
      </c>
      <c r="G32" s="2">
        <f>G28-G29-G30-G31</f>
        <v>4972876</v>
      </c>
      <c r="H32" s="2">
        <f t="shared" ref="H32:J32" si="19">H28-H29-H30-H31</f>
        <v>2067000</v>
      </c>
      <c r="I32" s="2">
        <f t="shared" si="19"/>
        <v>190000</v>
      </c>
      <c r="J32" s="2">
        <f t="shared" si="19"/>
        <v>383750</v>
      </c>
      <c r="K32" s="2">
        <f t="shared" ref="K32" si="20">K28-K29-K30-K31</f>
        <v>239113</v>
      </c>
      <c r="L32" s="2">
        <f t="shared" ref="L32" si="21">L28-L29-L30-L31</f>
        <v>6189636</v>
      </c>
      <c r="M32" s="2">
        <f t="shared" ref="M32" si="22">M28-M29-M30-M31</f>
        <v>2195325</v>
      </c>
      <c r="N32" s="2">
        <f t="shared" ref="N32" si="23">N28-N29-N30-N31</f>
        <v>901185</v>
      </c>
      <c r="O32" s="2">
        <f t="shared" ref="O32" si="24">O28-O29-O30-O31</f>
        <v>707220</v>
      </c>
      <c r="P32" s="2">
        <f t="shared" ref="P32" si="25">P28-P29-P30-P31</f>
        <v>2113437</v>
      </c>
      <c r="Q32" s="2">
        <f t="shared" ref="Q32" si="26">Q28-Q29-Q30-Q31</f>
        <v>219840</v>
      </c>
    </row>
    <row r="33" spans="1:17" x14ac:dyDescent="0.25">
      <c r="A33" t="s">
        <v>40</v>
      </c>
      <c r="B33" s="2"/>
      <c r="C33" s="2"/>
      <c r="E33" s="15">
        <v>320835</v>
      </c>
      <c r="F33" s="15">
        <v>320982</v>
      </c>
      <c r="G33" s="15">
        <v>321001</v>
      </c>
      <c r="H33" s="15">
        <v>320890</v>
      </c>
      <c r="I33" s="15">
        <v>321641</v>
      </c>
      <c r="J33" s="15">
        <v>321264</v>
      </c>
      <c r="K33" s="15">
        <v>321737</v>
      </c>
      <c r="L33" s="15">
        <v>321071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</row>
    <row r="34" spans="1:17" x14ac:dyDescent="0.25">
      <c r="A34" t="s">
        <v>26</v>
      </c>
      <c r="B34" s="2"/>
      <c r="C34" s="2"/>
      <c r="E34" s="2">
        <f t="shared" ref="E34:Q34" si="27">E22+E27-E28-E33</f>
        <v>3035678</v>
      </c>
      <c r="F34" s="2">
        <f t="shared" si="27"/>
        <v>4340665</v>
      </c>
      <c r="G34" s="2">
        <f t="shared" si="27"/>
        <v>-5675316</v>
      </c>
      <c r="H34" s="2">
        <f t="shared" si="27"/>
        <v>-431522</v>
      </c>
      <c r="I34" s="2">
        <f t="shared" si="27"/>
        <v>-8549220</v>
      </c>
      <c r="J34" s="2">
        <f t="shared" si="27"/>
        <v>-392048</v>
      </c>
      <c r="K34" s="2">
        <f t="shared" si="27"/>
        <v>2268918</v>
      </c>
      <c r="L34" s="2">
        <f t="shared" si="27"/>
        <v>-2289722</v>
      </c>
      <c r="M34" s="2">
        <f t="shared" si="27"/>
        <v>525055</v>
      </c>
      <c r="N34" s="2">
        <f t="shared" si="27"/>
        <v>1799222</v>
      </c>
      <c r="O34" s="2">
        <f t="shared" si="27"/>
        <v>1991494</v>
      </c>
      <c r="P34" s="2">
        <f t="shared" si="27"/>
        <v>589346</v>
      </c>
      <c r="Q34" s="2">
        <f t="shared" si="27"/>
        <v>2471607</v>
      </c>
    </row>
    <row r="35" spans="1:17" x14ac:dyDescent="0.25">
      <c r="A35" t="s">
        <v>25</v>
      </c>
      <c r="B35" s="2"/>
      <c r="C35" s="2"/>
      <c r="D35" s="2">
        <v>7976471</v>
      </c>
      <c r="E35" s="2">
        <f>D35+E34</f>
        <v>11012149</v>
      </c>
      <c r="F35" s="2">
        <f>E35+F34</f>
        <v>15352814</v>
      </c>
      <c r="G35" s="2">
        <f t="shared" ref="G35:Q35" si="28">F35+G34</f>
        <v>9677498</v>
      </c>
      <c r="H35" s="2">
        <f t="shared" si="28"/>
        <v>9245976</v>
      </c>
      <c r="I35" s="2">
        <f t="shared" si="28"/>
        <v>696756</v>
      </c>
      <c r="J35" s="2">
        <f t="shared" si="28"/>
        <v>304708</v>
      </c>
      <c r="K35" s="2">
        <f t="shared" si="28"/>
        <v>2573626</v>
      </c>
      <c r="L35" s="2">
        <f t="shared" si="28"/>
        <v>283904</v>
      </c>
      <c r="M35" s="2">
        <f t="shared" si="28"/>
        <v>808959</v>
      </c>
      <c r="N35" s="2">
        <f t="shared" si="28"/>
        <v>2608181</v>
      </c>
      <c r="O35" s="2">
        <f t="shared" si="28"/>
        <v>4599675</v>
      </c>
      <c r="P35" s="2">
        <f t="shared" si="28"/>
        <v>5189021</v>
      </c>
      <c r="Q35" s="2">
        <f t="shared" si="28"/>
        <v>7660628</v>
      </c>
    </row>
    <row r="36" spans="1:17" x14ac:dyDescent="0.25">
      <c r="B36" s="2"/>
      <c r="C36" s="2"/>
      <c r="E36" s="2"/>
      <c r="F36" s="2"/>
      <c r="G36" s="2"/>
      <c r="H36" s="2"/>
      <c r="I36" s="2"/>
      <c r="J36" s="2"/>
      <c r="K36" s="2"/>
      <c r="L36" s="2"/>
    </row>
    <row r="37" spans="1:17" x14ac:dyDescent="0.25">
      <c r="B37" s="2"/>
      <c r="C37" s="2"/>
    </row>
    <row r="38" spans="1:17" x14ac:dyDescent="0.25">
      <c r="A38" t="s">
        <v>29</v>
      </c>
      <c r="B38" s="2"/>
      <c r="C38" s="2"/>
      <c r="E38" s="2">
        <f>E14</f>
        <v>1569279</v>
      </c>
      <c r="F38" s="2">
        <f t="shared" ref="F38:Q38" si="29">F14</f>
        <v>1135247</v>
      </c>
      <c r="G38" s="2">
        <f t="shared" si="29"/>
        <v>1660574</v>
      </c>
      <c r="H38" s="2">
        <f t="shared" si="29"/>
        <v>1412561</v>
      </c>
      <c r="I38" s="2">
        <f t="shared" si="29"/>
        <v>1367066</v>
      </c>
      <c r="J38" s="2">
        <f t="shared" si="29"/>
        <v>1078427</v>
      </c>
      <c r="K38" s="2">
        <f t="shared" si="29"/>
        <v>1022073</v>
      </c>
      <c r="L38" s="2">
        <f t="shared" si="29"/>
        <v>875025</v>
      </c>
      <c r="M38" s="2">
        <f t="shared" si="29"/>
        <v>946298</v>
      </c>
      <c r="N38" s="2">
        <f t="shared" si="29"/>
        <v>1928729</v>
      </c>
      <c r="O38" s="2">
        <f t="shared" si="29"/>
        <v>2031595</v>
      </c>
      <c r="P38" s="2">
        <f t="shared" si="29"/>
        <v>2087469</v>
      </c>
      <c r="Q38" s="2">
        <f t="shared" si="29"/>
        <v>2139320</v>
      </c>
    </row>
    <row r="39" spans="1:17" x14ac:dyDescent="0.25">
      <c r="A39" t="s">
        <v>30</v>
      </c>
      <c r="B39" s="2"/>
      <c r="C39" s="2"/>
      <c r="E39" s="15">
        <v>1753099</v>
      </c>
      <c r="F39" s="15">
        <v>1968360</v>
      </c>
      <c r="G39" s="15">
        <v>1130613</v>
      </c>
      <c r="H39" s="15">
        <v>1289561</v>
      </c>
      <c r="I39" s="15">
        <v>1455600</v>
      </c>
      <c r="J39" s="15">
        <v>1613977</v>
      </c>
      <c r="K39" s="15">
        <v>1778730</v>
      </c>
      <c r="L39" s="15">
        <v>1944590</v>
      </c>
      <c r="M39" s="15">
        <v>2125270</v>
      </c>
      <c r="N39" s="15">
        <v>2378645</v>
      </c>
      <c r="O39" s="15">
        <v>2654285</v>
      </c>
      <c r="P39" s="15">
        <v>2657777</v>
      </c>
      <c r="Q39" s="15">
        <v>2953886</v>
      </c>
    </row>
    <row r="40" spans="1:17" x14ac:dyDescent="0.25">
      <c r="A40" t="s">
        <v>31</v>
      </c>
      <c r="B40" s="2"/>
      <c r="C40" s="2"/>
      <c r="D40" s="2">
        <f>E40-SUM(E38:E39)</f>
        <v>10003244</v>
      </c>
      <c r="E40" s="15">
        <v>13325622</v>
      </c>
      <c r="F40" s="2">
        <f>E40+F38+F39</f>
        <v>16429229</v>
      </c>
      <c r="G40" s="2">
        <f t="shared" ref="G40:Q40" si="30">F40+G38+G39</f>
        <v>19220416</v>
      </c>
      <c r="H40" s="2">
        <f t="shared" si="30"/>
        <v>21922538</v>
      </c>
      <c r="I40" s="2">
        <f t="shared" si="30"/>
        <v>24745204</v>
      </c>
      <c r="J40" s="2">
        <f t="shared" si="30"/>
        <v>27437608</v>
      </c>
      <c r="K40" s="2">
        <f t="shared" si="30"/>
        <v>30238411</v>
      </c>
      <c r="L40" s="2">
        <f t="shared" si="30"/>
        <v>33058026</v>
      </c>
      <c r="M40" s="2">
        <f t="shared" si="30"/>
        <v>36129594</v>
      </c>
      <c r="N40" s="2">
        <f t="shared" si="30"/>
        <v>40436968</v>
      </c>
      <c r="O40" s="2">
        <f t="shared" si="30"/>
        <v>45122848</v>
      </c>
      <c r="P40" s="2">
        <f t="shared" si="30"/>
        <v>49868094</v>
      </c>
      <c r="Q40" s="2">
        <f t="shared" si="30"/>
        <v>54961300</v>
      </c>
    </row>
    <row r="41" spans="1:17" x14ac:dyDescent="0.25">
      <c r="B41" s="2"/>
      <c r="C41" s="2"/>
    </row>
    <row r="42" spans="1:17" x14ac:dyDescent="0.25">
      <c r="B42" s="2"/>
      <c r="C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t="s">
        <v>32</v>
      </c>
      <c r="B43" s="2"/>
      <c r="C43" s="2"/>
      <c r="E43" s="2">
        <f>E15</f>
        <v>463553</v>
      </c>
      <c r="F43" s="2">
        <f t="shared" ref="F43:Q43" si="31">F15</f>
        <v>428630</v>
      </c>
      <c r="G43" s="2">
        <f t="shared" si="31"/>
        <v>405233</v>
      </c>
      <c r="H43" s="2">
        <f t="shared" si="31"/>
        <v>525692</v>
      </c>
      <c r="I43" s="2">
        <f t="shared" si="31"/>
        <v>559091</v>
      </c>
      <c r="J43" s="2">
        <f t="shared" si="31"/>
        <v>480803</v>
      </c>
      <c r="K43" s="2">
        <f t="shared" si="31"/>
        <v>503341</v>
      </c>
      <c r="L43" s="2">
        <f t="shared" si="31"/>
        <v>490572</v>
      </c>
      <c r="M43" s="2">
        <f t="shared" si="31"/>
        <v>457605</v>
      </c>
      <c r="N43" s="2">
        <f t="shared" si="31"/>
        <v>499029</v>
      </c>
      <c r="O43" s="2">
        <f t="shared" si="31"/>
        <v>517803</v>
      </c>
      <c r="P43" s="2">
        <f t="shared" si="31"/>
        <v>518223</v>
      </c>
      <c r="Q43" s="2">
        <f t="shared" si="31"/>
        <v>544041</v>
      </c>
    </row>
    <row r="44" spans="1:17" x14ac:dyDescent="0.25">
      <c r="A44" t="s">
        <v>33</v>
      </c>
      <c r="B44" s="2"/>
      <c r="C44" s="2"/>
      <c r="E44" s="15">
        <v>617074</v>
      </c>
      <c r="F44" s="15">
        <v>679634</v>
      </c>
      <c r="G44" s="15">
        <v>358565</v>
      </c>
      <c r="H44" s="15">
        <v>406302</v>
      </c>
      <c r="I44" s="15">
        <v>464552</v>
      </c>
      <c r="J44" s="15">
        <v>528529</v>
      </c>
      <c r="K44" s="15">
        <v>591613</v>
      </c>
      <c r="L44" s="15">
        <v>660047</v>
      </c>
      <c r="M44" s="15">
        <v>660047</v>
      </c>
      <c r="N44" s="15">
        <v>731961</v>
      </c>
      <c r="O44" s="15">
        <v>801814</v>
      </c>
      <c r="P44" s="15">
        <v>878751</v>
      </c>
      <c r="Q44" s="15">
        <v>961227</v>
      </c>
    </row>
    <row r="45" spans="1:17" x14ac:dyDescent="0.25">
      <c r="A45" t="s">
        <v>34</v>
      </c>
      <c r="B45" s="2"/>
      <c r="C45" s="2"/>
      <c r="D45" s="2">
        <f>E45-SUM(E43:E44)</f>
        <v>3548145</v>
      </c>
      <c r="E45" s="15">
        <v>4628772</v>
      </c>
      <c r="F45" s="2">
        <f t="shared" ref="F45:Q45" si="32">E45+F43+F44</f>
        <v>5737036</v>
      </c>
      <c r="G45" s="2">
        <f t="shared" si="32"/>
        <v>6500834</v>
      </c>
      <c r="H45" s="2">
        <f t="shared" si="32"/>
        <v>7432828</v>
      </c>
      <c r="I45" s="2">
        <f t="shared" si="32"/>
        <v>8456471</v>
      </c>
      <c r="J45" s="2">
        <f t="shared" si="32"/>
        <v>9465803</v>
      </c>
      <c r="K45" s="2">
        <f t="shared" si="32"/>
        <v>10560757</v>
      </c>
      <c r="L45" s="2">
        <f t="shared" si="32"/>
        <v>11711376</v>
      </c>
      <c r="M45" s="2">
        <f t="shared" si="32"/>
        <v>12829028</v>
      </c>
      <c r="N45" s="2">
        <f t="shared" si="32"/>
        <v>14060018</v>
      </c>
      <c r="O45" s="2">
        <f t="shared" si="32"/>
        <v>15379635</v>
      </c>
      <c r="P45" s="2">
        <f t="shared" si="32"/>
        <v>16776609</v>
      </c>
      <c r="Q45" s="2">
        <f t="shared" si="32"/>
        <v>18281877</v>
      </c>
    </row>
    <row r="46" spans="1:17" x14ac:dyDescent="0.25">
      <c r="B46" s="2"/>
      <c r="C46" s="2"/>
    </row>
    <row r="47" spans="1:17" x14ac:dyDescent="0.25">
      <c r="B47" s="2"/>
      <c r="C47" s="2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25">
      <c r="A48" t="s">
        <v>35</v>
      </c>
      <c r="B48" s="2"/>
      <c r="C48" s="2"/>
      <c r="E48" s="2">
        <f>E52+E55+E56+E59+E60+E61</f>
        <v>40461307</v>
      </c>
      <c r="F48" s="2">
        <f t="shared" ref="F48:Q48" si="33">F52+F55+F56+F59+F60+F61</f>
        <v>42699103</v>
      </c>
      <c r="G48" s="2">
        <f t="shared" si="33"/>
        <v>42503370</v>
      </c>
      <c r="H48" s="2">
        <f>H52+H55+H56+H59+H60+H61</f>
        <v>42952190</v>
      </c>
      <c r="I48" s="2">
        <f t="shared" si="33"/>
        <v>44161398</v>
      </c>
      <c r="J48" s="2">
        <f t="shared" si="33"/>
        <v>45631074</v>
      </c>
      <c r="K48" s="2">
        <f t="shared" si="33"/>
        <v>47158561</v>
      </c>
      <c r="L48" s="2">
        <f t="shared" si="33"/>
        <v>48919326</v>
      </c>
      <c r="M48" s="2">
        <f t="shared" si="33"/>
        <v>50615340</v>
      </c>
      <c r="N48" s="2">
        <f t="shared" si="33"/>
        <v>52615455</v>
      </c>
      <c r="O48" s="2">
        <f t="shared" si="33"/>
        <v>54721625</v>
      </c>
      <c r="P48" s="2">
        <f t="shared" si="33"/>
        <v>56632229</v>
      </c>
      <c r="Q48" s="2">
        <f t="shared" si="33"/>
        <v>58887774</v>
      </c>
    </row>
    <row r="49" spans="1:17" x14ac:dyDescent="0.25">
      <c r="A49" s="3" t="s">
        <v>38</v>
      </c>
      <c r="B49" s="2"/>
      <c r="C49" s="2"/>
      <c r="E49" s="2">
        <f>E53+E57+(9/17)*(E48-E52-E56)</f>
        <v>25826762.098507941</v>
      </c>
      <c r="F49" s="2">
        <f t="shared" ref="F49:Q49" si="34">F53+F57+(9/17)*(F48-F52-F56)</f>
        <v>27137974.942375898</v>
      </c>
      <c r="G49" s="2">
        <f t="shared" si="34"/>
        <v>27199675.978400249</v>
      </c>
      <c r="H49" s="2">
        <f t="shared" si="34"/>
        <v>27609925.652561445</v>
      </c>
      <c r="I49" s="2">
        <f t="shared" si="34"/>
        <v>28419450.295186196</v>
      </c>
      <c r="J49" s="2">
        <f t="shared" si="34"/>
        <v>29372793.427682545</v>
      </c>
      <c r="K49" s="2">
        <f t="shared" si="34"/>
        <v>30362873.646446738</v>
      </c>
      <c r="L49" s="2">
        <f t="shared" si="34"/>
        <v>31482799.598443463</v>
      </c>
      <c r="M49" s="2">
        <f t="shared" si="34"/>
        <v>32575013.261502456</v>
      </c>
      <c r="N49" s="2">
        <f t="shared" si="34"/>
        <v>33835019.341756552</v>
      </c>
      <c r="O49" s="2">
        <f t="shared" si="34"/>
        <v>35158207.62607725</v>
      </c>
      <c r="P49" s="2">
        <f t="shared" si="34"/>
        <v>36385142.688968331</v>
      </c>
      <c r="Q49" s="2">
        <f t="shared" si="34"/>
        <v>37802230.319162853</v>
      </c>
    </row>
    <row r="50" spans="1:17" x14ac:dyDescent="0.25">
      <c r="A50" s="3" t="s">
        <v>39</v>
      </c>
      <c r="B50" s="2"/>
      <c r="C50" s="2"/>
      <c r="E50" s="2">
        <f>E48-E49</f>
        <v>14634544.901492059</v>
      </c>
      <c r="F50" s="2">
        <f t="shared" ref="F50:Q50" si="35">F48-F49</f>
        <v>15561128.057624102</v>
      </c>
      <c r="G50" s="2">
        <f t="shared" si="35"/>
        <v>15303694.021599751</v>
      </c>
      <c r="H50" s="2">
        <f t="shared" si="35"/>
        <v>15342264.347438555</v>
      </c>
      <c r="I50" s="2">
        <f t="shared" si="35"/>
        <v>15741947.704813804</v>
      </c>
      <c r="J50" s="2">
        <f t="shared" si="35"/>
        <v>16258280.572317455</v>
      </c>
      <c r="K50" s="2">
        <f t="shared" si="35"/>
        <v>16795687.353553262</v>
      </c>
      <c r="L50" s="2">
        <f t="shared" si="35"/>
        <v>17436526.401556537</v>
      </c>
      <c r="M50" s="2">
        <f t="shared" si="35"/>
        <v>18040326.738497544</v>
      </c>
      <c r="N50" s="2">
        <f t="shared" si="35"/>
        <v>18780435.658243448</v>
      </c>
      <c r="O50" s="2">
        <f t="shared" si="35"/>
        <v>19563417.37392275</v>
      </c>
      <c r="P50" s="2">
        <f t="shared" si="35"/>
        <v>20247086.311031669</v>
      </c>
      <c r="Q50" s="2">
        <f t="shared" si="35"/>
        <v>21085543.680837147</v>
      </c>
    </row>
    <row r="51" spans="1:17" x14ac:dyDescent="0.25">
      <c r="B51" s="2"/>
      <c r="C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25">
      <c r="A52" s="3" t="s">
        <v>14</v>
      </c>
      <c r="B52" s="2"/>
      <c r="C52" s="2"/>
      <c r="E52" s="2">
        <f>E9</f>
        <v>32804469</v>
      </c>
      <c r="F52" s="2">
        <f t="shared" ref="F52:Q52" si="36">F9</f>
        <v>33950127</v>
      </c>
      <c r="G52" s="2">
        <f t="shared" si="36"/>
        <v>35197184</v>
      </c>
      <c r="H52" s="2">
        <f t="shared" si="36"/>
        <v>36499452</v>
      </c>
      <c r="I52" s="2">
        <f t="shared" si="36"/>
        <v>37776933</v>
      </c>
      <c r="J52" s="2">
        <f t="shared" si="36"/>
        <v>39099125</v>
      </c>
      <c r="K52" s="2">
        <f t="shared" si="36"/>
        <v>40467595</v>
      </c>
      <c r="L52" s="2">
        <f t="shared" si="36"/>
        <v>41883961</v>
      </c>
      <c r="M52" s="2">
        <f t="shared" si="36"/>
        <v>43349899</v>
      </c>
      <c r="N52" s="2">
        <f t="shared" si="36"/>
        <v>44867146</v>
      </c>
      <c r="O52" s="2">
        <f t="shared" si="36"/>
        <v>46437496</v>
      </c>
      <c r="P52" s="2">
        <f t="shared" si="36"/>
        <v>48062808</v>
      </c>
      <c r="Q52" s="2">
        <f t="shared" si="36"/>
        <v>49745007</v>
      </c>
    </row>
    <row r="53" spans="1:17" x14ac:dyDescent="0.25">
      <c r="A53" s="5" t="s">
        <v>38</v>
      </c>
      <c r="B53" s="2"/>
      <c r="C53" s="2"/>
      <c r="E53" s="15">
        <v>21738379.833028864</v>
      </c>
      <c r="F53" s="15">
        <v>22471287.255926628</v>
      </c>
      <c r="G53" s="15">
        <v>23296703.198303338</v>
      </c>
      <c r="H53" s="15">
        <v>24158662.810772568</v>
      </c>
      <c r="I53" s="15">
        <v>25004216.128290005</v>
      </c>
      <c r="J53" s="15">
        <v>25879363.25924148</v>
      </c>
      <c r="K53" s="15">
        <v>26785141.386996876</v>
      </c>
      <c r="L53" s="15">
        <v>27722621.451372709</v>
      </c>
      <c r="M53" s="15">
        <v>28692912.781869899</v>
      </c>
      <c r="N53" s="15">
        <v>29697165.08334709</v>
      </c>
      <c r="O53" s="15">
        <v>30736565.788456216</v>
      </c>
      <c r="P53" s="15">
        <v>31812345.352771383</v>
      </c>
      <c r="Q53" s="15">
        <v>32925777.916679982</v>
      </c>
    </row>
    <row r="54" spans="1:17" x14ac:dyDescent="0.25">
      <c r="A54" s="5" t="s">
        <v>39</v>
      </c>
      <c r="B54" s="2"/>
      <c r="C54" s="2"/>
      <c r="E54" s="2">
        <f>E52-E53</f>
        <v>11066089.166971136</v>
      </c>
      <c r="F54" s="2">
        <f t="shared" ref="F54:Q54" si="37">F52-F53</f>
        <v>11478839.744073372</v>
      </c>
      <c r="G54" s="2">
        <f t="shared" si="37"/>
        <v>11900480.801696662</v>
      </c>
      <c r="H54" s="2">
        <f t="shared" si="37"/>
        <v>12340789.189227432</v>
      </c>
      <c r="I54" s="2">
        <f t="shared" si="37"/>
        <v>12772716.871709995</v>
      </c>
      <c r="J54" s="2">
        <f t="shared" si="37"/>
        <v>13219761.74075852</v>
      </c>
      <c r="K54" s="2">
        <f t="shared" si="37"/>
        <v>13682453.613003124</v>
      </c>
      <c r="L54" s="2">
        <f t="shared" si="37"/>
        <v>14161339.548627291</v>
      </c>
      <c r="M54" s="2">
        <f t="shared" si="37"/>
        <v>14656986.218130101</v>
      </c>
      <c r="N54" s="2">
        <f t="shared" si="37"/>
        <v>15169980.91665291</v>
      </c>
      <c r="O54" s="2">
        <f t="shared" si="37"/>
        <v>15700930.211543784</v>
      </c>
      <c r="P54" s="2">
        <f t="shared" si="37"/>
        <v>16250462.647228617</v>
      </c>
      <c r="Q54" s="2">
        <f t="shared" si="37"/>
        <v>16819229.083320018</v>
      </c>
    </row>
    <row r="55" spans="1:17" x14ac:dyDescent="0.25">
      <c r="A55" s="3" t="s">
        <v>15</v>
      </c>
      <c r="B55" s="2"/>
      <c r="C55" s="2"/>
      <c r="E55" s="2">
        <f>E10</f>
        <v>3199555</v>
      </c>
      <c r="F55" s="2">
        <f t="shared" ref="F55:Q55" si="38">F10</f>
        <v>4210023</v>
      </c>
      <c r="G55" s="2">
        <f t="shared" si="38"/>
        <v>4569194</v>
      </c>
      <c r="H55" s="2">
        <f t="shared" si="38"/>
        <v>3551875</v>
      </c>
      <c r="I55" s="2">
        <f t="shared" si="38"/>
        <v>3255336</v>
      </c>
      <c r="J55" s="2">
        <f t="shared" si="38"/>
        <v>3176477</v>
      </c>
      <c r="K55" s="2">
        <f t="shared" si="38"/>
        <v>3103654</v>
      </c>
      <c r="L55" s="2">
        <f t="shared" si="38"/>
        <v>3209743</v>
      </c>
      <c r="M55" s="2">
        <f t="shared" si="38"/>
        <v>3255110</v>
      </c>
      <c r="N55" s="2">
        <f t="shared" si="38"/>
        <v>3408646</v>
      </c>
      <c r="O55" s="2">
        <f t="shared" si="38"/>
        <v>3594917</v>
      </c>
      <c r="P55" s="2">
        <f t="shared" si="38"/>
        <v>3795711</v>
      </c>
      <c r="Q55" s="2">
        <f t="shared" si="38"/>
        <v>3986389</v>
      </c>
    </row>
    <row r="56" spans="1:17" x14ac:dyDescent="0.25">
      <c r="A56" s="3" t="s">
        <v>36</v>
      </c>
      <c r="B56" s="2"/>
      <c r="C56" s="2"/>
      <c r="E56" s="2">
        <f>E23</f>
        <v>1098957</v>
      </c>
      <c r="F56" s="2">
        <f t="shared" ref="F56:Q56" si="39">F23</f>
        <v>1102583.5581</v>
      </c>
      <c r="G56" s="2">
        <f t="shared" si="39"/>
        <v>1106222.0838417301</v>
      </c>
      <c r="H56" s="2">
        <f t="shared" si="39"/>
        <v>1109872.616718408</v>
      </c>
      <c r="I56" s="2">
        <f t="shared" si="39"/>
        <v>1113535.1963535787</v>
      </c>
      <c r="J56" s="2">
        <f t="shared" si="39"/>
        <v>1117209.8625015456</v>
      </c>
      <c r="K56" s="2">
        <f t="shared" si="39"/>
        <v>1120896.6550478009</v>
      </c>
      <c r="L56" s="2">
        <f t="shared" si="39"/>
        <v>1124595.6140094588</v>
      </c>
      <c r="M56" s="2">
        <f t="shared" si="39"/>
        <v>1128306.7795356901</v>
      </c>
      <c r="N56" s="2">
        <f t="shared" si="39"/>
        <v>1132030.1919081579</v>
      </c>
      <c r="O56" s="2">
        <f t="shared" si="39"/>
        <v>1135765.8915414549</v>
      </c>
      <c r="P56" s="2">
        <f t="shared" si="39"/>
        <v>1139513.9189835419</v>
      </c>
      <c r="Q56" s="2">
        <f t="shared" si="39"/>
        <v>1143274.3149161877</v>
      </c>
    </row>
    <row r="57" spans="1:17" x14ac:dyDescent="0.25">
      <c r="A57" s="5" t="s">
        <v>38</v>
      </c>
      <c r="C57" s="2"/>
      <c r="E57" s="2">
        <f t="shared" ref="E57:Q59" si="40">E24</f>
        <v>616562.9125378984</v>
      </c>
      <c r="F57" s="2">
        <f t="shared" si="40"/>
        <v>618597.5701492735</v>
      </c>
      <c r="G57" s="2">
        <f t="shared" si="40"/>
        <v>620638.94213076623</v>
      </c>
      <c r="H57" s="2">
        <f t="shared" si="40"/>
        <v>622687.05063979782</v>
      </c>
      <c r="I57" s="2">
        <f t="shared" si="40"/>
        <v>624741.91790690913</v>
      </c>
      <c r="J57" s="2">
        <f t="shared" si="40"/>
        <v>626803.56623600191</v>
      </c>
      <c r="K57" s="2">
        <f t="shared" si="40"/>
        <v>628872.01800458087</v>
      </c>
      <c r="L57" s="2">
        <f t="shared" si="40"/>
        <v>630947.29566399613</v>
      </c>
      <c r="M57" s="2">
        <f t="shared" si="40"/>
        <v>633029.42173968733</v>
      </c>
      <c r="N57" s="2">
        <f t="shared" si="40"/>
        <v>635118.41883142828</v>
      </c>
      <c r="O57" s="2">
        <f t="shared" si="40"/>
        <v>637214.30961357208</v>
      </c>
      <c r="P57" s="2">
        <f t="shared" si="40"/>
        <v>639317.11683529697</v>
      </c>
      <c r="Q57" s="2">
        <f t="shared" si="40"/>
        <v>641426.86332085344</v>
      </c>
    </row>
    <row r="58" spans="1:17" x14ac:dyDescent="0.25">
      <c r="A58" s="5" t="s">
        <v>39</v>
      </c>
      <c r="C58" s="2"/>
      <c r="E58" s="2">
        <f t="shared" si="40"/>
        <v>482394.0874621016</v>
      </c>
      <c r="F58" s="2">
        <f t="shared" si="40"/>
        <v>483985.98795072653</v>
      </c>
      <c r="G58" s="2">
        <f t="shared" si="40"/>
        <v>485583.14171096392</v>
      </c>
      <c r="H58" s="2">
        <f t="shared" si="40"/>
        <v>487185.56607861014</v>
      </c>
      <c r="I58" s="2">
        <f t="shared" si="40"/>
        <v>488793.27844666957</v>
      </c>
      <c r="J58" s="2">
        <f t="shared" si="40"/>
        <v>490406.29626554367</v>
      </c>
      <c r="K58" s="2">
        <f t="shared" si="40"/>
        <v>492024.63704321999</v>
      </c>
      <c r="L58" s="2">
        <f t="shared" si="40"/>
        <v>493648.31834546267</v>
      </c>
      <c r="M58" s="2">
        <f t="shared" si="40"/>
        <v>495277.35779600276</v>
      </c>
      <c r="N58" s="2">
        <f t="shared" si="40"/>
        <v>496911.77307672962</v>
      </c>
      <c r="O58" s="2">
        <f t="shared" si="40"/>
        <v>498551.58192788286</v>
      </c>
      <c r="P58" s="2">
        <f t="shared" si="40"/>
        <v>500196.80214824493</v>
      </c>
      <c r="Q58" s="2">
        <f t="shared" si="40"/>
        <v>501847.45159533422</v>
      </c>
    </row>
    <row r="59" spans="1:17" x14ac:dyDescent="0.25">
      <c r="A59" s="3" t="s">
        <v>45</v>
      </c>
      <c r="B59" s="2"/>
      <c r="C59" s="2"/>
      <c r="E59" s="2">
        <f t="shared" si="40"/>
        <v>988153</v>
      </c>
      <c r="F59" s="2">
        <f t="shared" si="40"/>
        <v>788375.44189999998</v>
      </c>
      <c r="G59" s="2">
        <f t="shared" si="40"/>
        <v>141591.91615826986</v>
      </c>
      <c r="H59" s="2">
        <f t="shared" si="40"/>
        <v>95127.383281592047</v>
      </c>
      <c r="I59" s="2">
        <f t="shared" si="40"/>
        <v>95441.803646421293</v>
      </c>
      <c r="J59" s="2">
        <f t="shared" si="40"/>
        <v>95756.137498454424</v>
      </c>
      <c r="K59" s="2">
        <f t="shared" si="40"/>
        <v>96072.344952199142</v>
      </c>
      <c r="L59" s="2">
        <f t="shared" si="40"/>
        <v>96389.385990541195</v>
      </c>
      <c r="M59" s="2">
        <f t="shared" si="40"/>
        <v>96707.22046430991</v>
      </c>
      <c r="N59" s="2">
        <f t="shared" si="40"/>
        <v>97026.808091842104</v>
      </c>
      <c r="O59" s="2">
        <f t="shared" si="40"/>
        <v>97347.108458545059</v>
      </c>
      <c r="P59" s="2">
        <f t="shared" si="40"/>
        <v>97668.081016458105</v>
      </c>
      <c r="Q59" s="2">
        <f t="shared" si="40"/>
        <v>97990.685083812336</v>
      </c>
    </row>
    <row r="60" spans="1:17" x14ac:dyDescent="0.25">
      <c r="A60" s="3" t="s">
        <v>30</v>
      </c>
      <c r="B60" s="2"/>
      <c r="C60" s="2"/>
      <c r="E60" s="2">
        <f>E39</f>
        <v>1753099</v>
      </c>
      <c r="F60" s="2">
        <f t="shared" ref="F60:Q60" si="41">F39</f>
        <v>1968360</v>
      </c>
      <c r="G60" s="2">
        <f t="shared" si="41"/>
        <v>1130613</v>
      </c>
      <c r="H60" s="2">
        <f t="shared" si="41"/>
        <v>1289561</v>
      </c>
      <c r="I60" s="2">
        <f t="shared" si="41"/>
        <v>1455600</v>
      </c>
      <c r="J60" s="2">
        <f t="shared" si="41"/>
        <v>1613977</v>
      </c>
      <c r="K60" s="2">
        <f t="shared" si="41"/>
        <v>1778730</v>
      </c>
      <c r="L60" s="2">
        <f t="shared" si="41"/>
        <v>1944590</v>
      </c>
      <c r="M60" s="2">
        <f t="shared" si="41"/>
        <v>2125270</v>
      </c>
      <c r="N60" s="2">
        <f t="shared" si="41"/>
        <v>2378645</v>
      </c>
      <c r="O60" s="2">
        <f t="shared" si="41"/>
        <v>2654285</v>
      </c>
      <c r="P60" s="2">
        <f t="shared" si="41"/>
        <v>2657777</v>
      </c>
      <c r="Q60" s="2">
        <f t="shared" si="41"/>
        <v>2953886</v>
      </c>
    </row>
    <row r="61" spans="1:17" x14ac:dyDescent="0.25">
      <c r="A61" s="3" t="s">
        <v>33</v>
      </c>
      <c r="B61" s="2"/>
      <c r="C61" s="2"/>
      <c r="E61" s="2">
        <f>E44</f>
        <v>617074</v>
      </c>
      <c r="F61" s="2">
        <f t="shared" ref="F61:Q61" si="42">F44</f>
        <v>679634</v>
      </c>
      <c r="G61" s="2">
        <f t="shared" si="42"/>
        <v>358565</v>
      </c>
      <c r="H61" s="2">
        <f t="shared" si="42"/>
        <v>406302</v>
      </c>
      <c r="I61" s="2">
        <f t="shared" si="42"/>
        <v>464552</v>
      </c>
      <c r="J61" s="2">
        <f t="shared" si="42"/>
        <v>528529</v>
      </c>
      <c r="K61" s="2">
        <f t="shared" si="42"/>
        <v>591613</v>
      </c>
      <c r="L61" s="2">
        <f t="shared" si="42"/>
        <v>660047</v>
      </c>
      <c r="M61" s="2">
        <f t="shared" si="42"/>
        <v>660047</v>
      </c>
      <c r="N61" s="2">
        <f t="shared" si="42"/>
        <v>731961</v>
      </c>
      <c r="O61" s="2">
        <f t="shared" si="42"/>
        <v>801814</v>
      </c>
      <c r="P61" s="2">
        <f t="shared" si="42"/>
        <v>878751</v>
      </c>
      <c r="Q61" s="2">
        <f t="shared" si="42"/>
        <v>961227</v>
      </c>
    </row>
    <row r="63" spans="1:17" x14ac:dyDescent="0.25">
      <c r="E63" s="2"/>
      <c r="F63" s="2"/>
      <c r="G63" s="2"/>
      <c r="H63" s="2"/>
      <c r="I63" s="2"/>
      <c r="J63" s="2"/>
      <c r="K63" s="2"/>
    </row>
    <row r="64" spans="1:17" x14ac:dyDescent="0.25">
      <c r="A64" s="7" t="s">
        <v>46</v>
      </c>
      <c r="E64" s="2">
        <f t="shared" ref="E64:Q64" si="43">SUM(E68,E70:E74)</f>
        <v>30429272</v>
      </c>
      <c r="F64" s="2">
        <f t="shared" si="43"/>
        <v>32625431</v>
      </c>
      <c r="G64" s="2">
        <f t="shared" si="43"/>
        <v>43633367</v>
      </c>
      <c r="H64" s="2">
        <f t="shared" si="43"/>
        <v>38910776</v>
      </c>
      <c r="I64" s="2">
        <f t="shared" si="43"/>
        <v>48577090</v>
      </c>
      <c r="J64" s="2">
        <f t="shared" si="43"/>
        <v>49830288</v>
      </c>
      <c r="K64" s="2">
        <f t="shared" si="43"/>
        <v>38978464</v>
      </c>
      <c r="L64" s="2">
        <f t="shared" si="43"/>
        <v>44872696</v>
      </c>
      <c r="M64" s="2">
        <f t="shared" si="43"/>
        <v>39005883</v>
      </c>
      <c r="N64" s="2">
        <f t="shared" si="43"/>
        <v>37474339</v>
      </c>
      <c r="O64" s="2">
        <f t="shared" si="43"/>
        <v>38177990</v>
      </c>
      <c r="P64" s="2">
        <f t="shared" si="43"/>
        <v>40703119</v>
      </c>
      <c r="Q64" s="2">
        <f t="shared" si="43"/>
        <v>40000906</v>
      </c>
    </row>
    <row r="65" spans="1:17" x14ac:dyDescent="0.25">
      <c r="A65" s="3" t="s">
        <v>38</v>
      </c>
      <c r="E65" s="2">
        <f t="shared" ref="E65:Q65" si="44">E71+E72+9/17*(E64-SUM(E70:E72))</f>
        <v>16260595.764705883</v>
      </c>
      <c r="F65" s="2">
        <f t="shared" si="44"/>
        <v>17423337.352941178</v>
      </c>
      <c r="G65" s="2">
        <f t="shared" si="44"/>
        <v>24724258.294117648</v>
      </c>
      <c r="H65" s="2">
        <f t="shared" si="44"/>
        <v>20750829.647058822</v>
      </c>
      <c r="I65" s="2">
        <f t="shared" si="44"/>
        <v>22162761.05882353</v>
      </c>
      <c r="J65" s="2">
        <f t="shared" si="44"/>
        <v>25526041.411764707</v>
      </c>
      <c r="K65" s="2">
        <f t="shared" si="44"/>
        <v>20787063.05882353</v>
      </c>
      <c r="L65" s="2">
        <f t="shared" si="44"/>
        <v>23907225.411764707</v>
      </c>
      <c r="M65" s="2">
        <f t="shared" si="44"/>
        <v>20650173.352941178</v>
      </c>
      <c r="N65" s="2">
        <f t="shared" si="44"/>
        <v>19839355.94117647</v>
      </c>
      <c r="O65" s="2">
        <f t="shared" si="44"/>
        <v>20211877.05882353</v>
      </c>
      <c r="P65" s="2">
        <f t="shared" si="44"/>
        <v>21548710.05882353</v>
      </c>
      <c r="Q65" s="2">
        <f t="shared" si="44"/>
        <v>21176950.235294119</v>
      </c>
    </row>
    <row r="66" spans="1:17" x14ac:dyDescent="0.25">
      <c r="A66" s="3" t="s">
        <v>39</v>
      </c>
      <c r="E66" s="2">
        <f>E64-E65</f>
        <v>14168676.235294117</v>
      </c>
      <c r="F66" s="2">
        <f t="shared" ref="F66:Q66" si="45">F64-F65</f>
        <v>15202093.647058822</v>
      </c>
      <c r="G66" s="2">
        <f t="shared" si="45"/>
        <v>18909108.705882352</v>
      </c>
      <c r="H66" s="2">
        <f t="shared" si="45"/>
        <v>18159946.352941178</v>
      </c>
      <c r="I66" s="2">
        <f t="shared" si="45"/>
        <v>26414328.94117647</v>
      </c>
      <c r="J66" s="2">
        <f t="shared" si="45"/>
        <v>24304246.588235293</v>
      </c>
      <c r="K66" s="2">
        <f t="shared" si="45"/>
        <v>18191400.94117647</v>
      </c>
      <c r="L66" s="2">
        <f t="shared" si="45"/>
        <v>20965470.588235293</v>
      </c>
      <c r="M66" s="2">
        <f t="shared" si="45"/>
        <v>18355709.647058822</v>
      </c>
      <c r="N66" s="2">
        <f t="shared" si="45"/>
        <v>17634983.05882353</v>
      </c>
      <c r="O66" s="2">
        <f t="shared" si="45"/>
        <v>17966112.94117647</v>
      </c>
      <c r="P66" s="2">
        <f t="shared" si="45"/>
        <v>19154408.94117647</v>
      </c>
      <c r="Q66" s="2">
        <f t="shared" si="45"/>
        <v>18823955.764705881</v>
      </c>
    </row>
    <row r="68" spans="1:17" x14ac:dyDescent="0.25">
      <c r="A68" s="3" t="s">
        <v>19</v>
      </c>
      <c r="E68" s="2">
        <f>E13</f>
        <v>28377840</v>
      </c>
      <c r="F68" s="2">
        <f t="shared" ref="F68:Q68" si="46">F13</f>
        <v>31211380</v>
      </c>
      <c r="G68" s="2">
        <f t="shared" si="46"/>
        <v>33846480</v>
      </c>
      <c r="H68" s="2">
        <f t="shared" si="46"/>
        <v>36522886</v>
      </c>
      <c r="I68" s="2">
        <f t="shared" si="46"/>
        <v>37965449</v>
      </c>
      <c r="J68" s="2">
        <f t="shared" si="46"/>
        <v>39225274</v>
      </c>
      <c r="K68" s="2">
        <f t="shared" si="46"/>
        <v>38417614</v>
      </c>
      <c r="L68" s="2">
        <f t="shared" si="46"/>
        <v>38361989</v>
      </c>
      <c r="M68" s="2">
        <f t="shared" si="46"/>
        <v>36810558</v>
      </c>
      <c r="N68" s="2">
        <f t="shared" si="46"/>
        <v>36573154</v>
      </c>
      <c r="O68" s="2">
        <f t="shared" si="46"/>
        <v>37470770</v>
      </c>
      <c r="P68" s="2">
        <f t="shared" si="46"/>
        <v>38589682</v>
      </c>
      <c r="Q68" s="2">
        <f t="shared" si="46"/>
        <v>39781066</v>
      </c>
    </row>
    <row r="69" spans="1:17" x14ac:dyDescent="0.25">
      <c r="A69" s="3" t="s">
        <v>47</v>
      </c>
    </row>
    <row r="70" spans="1:17" x14ac:dyDescent="0.25">
      <c r="A70" s="5" t="s">
        <v>43</v>
      </c>
      <c r="E70" s="2">
        <f>E29</f>
        <v>0</v>
      </c>
      <c r="F70" s="2">
        <f t="shared" ref="F70:Q70" si="47">F29</f>
        <v>0</v>
      </c>
      <c r="G70" s="2">
        <f t="shared" si="47"/>
        <v>500000</v>
      </c>
      <c r="H70" s="2">
        <f t="shared" si="47"/>
        <v>0</v>
      </c>
      <c r="I70" s="2">
        <f t="shared" si="47"/>
        <v>7000000</v>
      </c>
      <c r="J70" s="2">
        <f t="shared" si="47"/>
        <v>1900000</v>
      </c>
      <c r="K70" s="2">
        <f t="shared" si="47"/>
        <v>0</v>
      </c>
      <c r="L70" s="2">
        <f t="shared" si="47"/>
        <v>0</v>
      </c>
      <c r="M70" s="2">
        <f t="shared" si="47"/>
        <v>0</v>
      </c>
      <c r="N70" s="2">
        <f t="shared" si="47"/>
        <v>0</v>
      </c>
      <c r="O70" s="2">
        <f t="shared" si="47"/>
        <v>0</v>
      </c>
      <c r="P70" s="2">
        <f t="shared" si="47"/>
        <v>0</v>
      </c>
      <c r="Q70" s="2">
        <f t="shared" si="47"/>
        <v>0</v>
      </c>
    </row>
    <row r="71" spans="1:17" x14ac:dyDescent="0.25">
      <c r="A71" s="5" t="s">
        <v>48</v>
      </c>
      <c r="E71" s="2">
        <f>E33</f>
        <v>320835</v>
      </c>
      <c r="F71" s="2">
        <f t="shared" ref="F71:Q71" si="48">F33</f>
        <v>320982</v>
      </c>
      <c r="G71" s="2">
        <f t="shared" si="48"/>
        <v>321001</v>
      </c>
      <c r="H71" s="2">
        <f t="shared" si="48"/>
        <v>320890</v>
      </c>
      <c r="I71" s="2">
        <f t="shared" si="48"/>
        <v>321641</v>
      </c>
      <c r="J71" s="2">
        <f t="shared" si="48"/>
        <v>321264</v>
      </c>
      <c r="K71" s="2">
        <f t="shared" si="48"/>
        <v>321737</v>
      </c>
      <c r="L71" s="2">
        <f t="shared" si="48"/>
        <v>321071</v>
      </c>
      <c r="M71" s="2">
        <f t="shared" si="48"/>
        <v>0</v>
      </c>
      <c r="N71" s="2">
        <f t="shared" si="48"/>
        <v>0</v>
      </c>
      <c r="O71" s="2">
        <f t="shared" si="48"/>
        <v>0</v>
      </c>
      <c r="P71" s="2">
        <f t="shared" si="48"/>
        <v>0</v>
      </c>
      <c r="Q71" s="2">
        <f t="shared" si="48"/>
        <v>0</v>
      </c>
    </row>
    <row r="72" spans="1:17" x14ac:dyDescent="0.25">
      <c r="A72" s="5" t="s">
        <v>44</v>
      </c>
      <c r="E72" s="2">
        <f>E30</f>
        <v>0</v>
      </c>
      <c r="F72" s="2">
        <f t="shared" ref="F72:Q72" si="49">F30</f>
        <v>0</v>
      </c>
      <c r="G72" s="2">
        <f t="shared" si="49"/>
        <v>3693010</v>
      </c>
      <c r="H72" s="2">
        <f t="shared" si="49"/>
        <v>0</v>
      </c>
      <c r="I72" s="2">
        <f t="shared" si="49"/>
        <v>0</v>
      </c>
      <c r="J72" s="2">
        <f t="shared" si="49"/>
        <v>0</v>
      </c>
      <c r="K72" s="2">
        <f t="shared" si="49"/>
        <v>0</v>
      </c>
      <c r="L72" s="2">
        <f t="shared" si="49"/>
        <v>0</v>
      </c>
      <c r="M72" s="2">
        <f t="shared" si="49"/>
        <v>0</v>
      </c>
      <c r="N72" s="2">
        <f t="shared" si="49"/>
        <v>0</v>
      </c>
      <c r="O72" s="2">
        <f t="shared" si="49"/>
        <v>0</v>
      </c>
      <c r="P72" s="2">
        <f t="shared" si="49"/>
        <v>0</v>
      </c>
      <c r="Q72" s="2">
        <f t="shared" si="49"/>
        <v>0</v>
      </c>
    </row>
    <row r="73" spans="1:17" x14ac:dyDescent="0.25">
      <c r="A73" s="5" t="s">
        <v>41</v>
      </c>
      <c r="E73" s="2">
        <f>E31</f>
        <v>0</v>
      </c>
      <c r="F73" s="2">
        <f t="shared" ref="F73:Q73" si="50">F31</f>
        <v>0</v>
      </c>
      <c r="G73" s="2">
        <f t="shared" si="50"/>
        <v>300000</v>
      </c>
      <c r="H73" s="2">
        <f t="shared" si="50"/>
        <v>0</v>
      </c>
      <c r="I73" s="2">
        <f t="shared" si="50"/>
        <v>3100000</v>
      </c>
      <c r="J73" s="2">
        <f t="shared" si="50"/>
        <v>8000000</v>
      </c>
      <c r="K73" s="2">
        <f t="shared" si="50"/>
        <v>0</v>
      </c>
      <c r="L73" s="2">
        <f t="shared" si="50"/>
        <v>0</v>
      </c>
      <c r="M73" s="2">
        <f t="shared" si="50"/>
        <v>0</v>
      </c>
      <c r="N73" s="2">
        <f t="shared" si="50"/>
        <v>0</v>
      </c>
      <c r="O73" s="2">
        <f t="shared" si="50"/>
        <v>0</v>
      </c>
      <c r="P73" s="2">
        <f t="shared" si="50"/>
        <v>0</v>
      </c>
      <c r="Q73" s="2">
        <f t="shared" si="50"/>
        <v>0</v>
      </c>
    </row>
    <row r="74" spans="1:17" x14ac:dyDescent="0.25">
      <c r="A74" s="5" t="s">
        <v>42</v>
      </c>
      <c r="E74" s="2">
        <f>E32</f>
        <v>1730597</v>
      </c>
      <c r="F74" s="2">
        <f t="shared" ref="F74:Q74" si="51">F32</f>
        <v>1093069</v>
      </c>
      <c r="G74" s="2">
        <f t="shared" si="51"/>
        <v>4972876</v>
      </c>
      <c r="H74" s="2">
        <f t="shared" si="51"/>
        <v>2067000</v>
      </c>
      <c r="I74" s="2">
        <f t="shared" si="51"/>
        <v>190000</v>
      </c>
      <c r="J74" s="2">
        <f t="shared" si="51"/>
        <v>383750</v>
      </c>
      <c r="K74" s="2">
        <f t="shared" si="51"/>
        <v>239113</v>
      </c>
      <c r="L74" s="2">
        <f t="shared" si="51"/>
        <v>6189636</v>
      </c>
      <c r="M74" s="2">
        <f t="shared" si="51"/>
        <v>2195325</v>
      </c>
      <c r="N74" s="2">
        <f t="shared" si="51"/>
        <v>901185</v>
      </c>
      <c r="O74" s="2">
        <f t="shared" si="51"/>
        <v>707220</v>
      </c>
      <c r="P74" s="2">
        <f t="shared" si="51"/>
        <v>2113437</v>
      </c>
      <c r="Q74" s="2">
        <f t="shared" si="51"/>
        <v>219840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Base</vt:lpstr>
      <vt:lpstr>Step 1</vt:lpstr>
      <vt:lpstr>Step 2</vt:lpstr>
      <vt:lpstr>Step 3</vt:lpstr>
      <vt:lpstr>Step 4</vt:lpstr>
      <vt:lpstr>Step 5</vt:lpstr>
      <vt:lpstr>Data</vt:lpstr>
      <vt:lpstr>Base!Print_Area</vt:lpstr>
      <vt:lpstr>'Step 1'!Print_Area</vt:lpstr>
      <vt:lpstr>'Step 2'!Print_Area</vt:lpstr>
      <vt:lpstr>'Step 3'!Print_Area</vt:lpstr>
      <vt:lpstr>'Step 4'!Print_Area</vt:lpstr>
      <vt:lpstr>'Step 5'!Print_Area</vt:lpstr>
      <vt:lpstr>Base!Print_Titles</vt:lpstr>
      <vt:lpstr>'Step 1'!Print_Titles</vt:lpstr>
      <vt:lpstr>'Step 2'!Print_Titles</vt:lpstr>
      <vt:lpstr>'Step 3'!Print_Titles</vt:lpstr>
      <vt:lpstr>'Step 4'!Print_Titles</vt:lpstr>
      <vt:lpstr>'Step 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Cohn</dc:creator>
  <cp:lastModifiedBy>Steve Cohn</cp:lastModifiedBy>
  <cp:lastPrinted>2026-05-13T22:47:36Z</cp:lastPrinted>
  <dcterms:created xsi:type="dcterms:W3CDTF">2026-05-09T20:46:25Z</dcterms:created>
  <dcterms:modified xsi:type="dcterms:W3CDTF">2026-05-13T22:50:07Z</dcterms:modified>
</cp:coreProperties>
</file>